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hieuveys/Desktop/"/>
    </mc:Choice>
  </mc:AlternateContent>
  <xr:revisionPtr revIDLastSave="0" documentId="8_{CE3AA8F5-5872-6147-A57A-BCAB315CF678}" xr6:coauthVersionLast="47" xr6:coauthVersionMax="47" xr10:uidLastSave="{00000000-0000-0000-0000-000000000000}"/>
  <bookViews>
    <workbookView xWindow="0" yWindow="500" windowWidth="28800" windowHeight="17500" xr2:uid="{4E2079F4-2B2F-984E-8FB2-6991A860D300}"/>
  </bookViews>
  <sheets>
    <sheet name="Bedrag" sheetId="1" r:id="rId1"/>
    <sheet name="DNBT2022" sheetId="2" r:id="rId2"/>
    <sheet name="DNBT2023" sheetId="3" r:id="rId3"/>
    <sheet name="x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3" l="1"/>
  <c r="H45" i="3"/>
  <c r="I45" i="3"/>
  <c r="J45" i="3"/>
  <c r="K45" i="3"/>
  <c r="L45" i="3"/>
  <c r="M45" i="3"/>
  <c r="N45" i="3"/>
  <c r="O45" i="3"/>
  <c r="F45" i="3"/>
  <c r="C11" i="1"/>
  <c r="C8" i="1"/>
  <c r="C7" i="1"/>
  <c r="D16" i="1"/>
  <c r="G34" i="3"/>
  <c r="O36" i="3"/>
  <c r="N36" i="3"/>
  <c r="M36" i="3"/>
  <c r="L36" i="3"/>
  <c r="K36" i="3"/>
  <c r="J36" i="3"/>
  <c r="I36" i="3"/>
  <c r="H36" i="3"/>
  <c r="G36" i="3"/>
  <c r="F36" i="3"/>
  <c r="O35" i="3"/>
  <c r="N35" i="3"/>
  <c r="M35" i="3"/>
  <c r="L35" i="3"/>
  <c r="K35" i="3"/>
  <c r="J35" i="3"/>
  <c r="I35" i="3"/>
  <c r="H35" i="3"/>
  <c r="G35" i="3"/>
  <c r="F35" i="3"/>
  <c r="O34" i="3"/>
  <c r="N34" i="3"/>
  <c r="M34" i="3"/>
  <c r="L34" i="3"/>
  <c r="K34" i="3"/>
  <c r="J34" i="3"/>
  <c r="I34" i="3"/>
  <c r="H34" i="3"/>
  <c r="F34" i="3"/>
  <c r="O33" i="3"/>
  <c r="N33" i="3"/>
  <c r="M33" i="3"/>
  <c r="L33" i="3"/>
  <c r="K33" i="3"/>
  <c r="J33" i="3"/>
  <c r="I33" i="3"/>
  <c r="H33" i="3"/>
  <c r="G33" i="3"/>
  <c r="F33" i="3"/>
  <c r="O32" i="3"/>
  <c r="N32" i="3"/>
  <c r="M32" i="3"/>
  <c r="L32" i="3"/>
  <c r="K32" i="3"/>
  <c r="J32" i="3"/>
  <c r="I32" i="3"/>
  <c r="H32" i="3"/>
  <c r="G32" i="3"/>
  <c r="F32" i="3"/>
  <c r="O22" i="3"/>
  <c r="N22" i="3"/>
  <c r="M22" i="3"/>
  <c r="L22" i="3"/>
  <c r="K22" i="3"/>
  <c r="J22" i="3"/>
  <c r="I22" i="3"/>
  <c r="H22" i="3"/>
  <c r="G22" i="3"/>
  <c r="F22" i="3"/>
  <c r="O21" i="3"/>
  <c r="N21" i="3"/>
  <c r="M21" i="3"/>
  <c r="L21" i="3"/>
  <c r="K21" i="3"/>
  <c r="J21" i="3"/>
  <c r="I21" i="3"/>
  <c r="H21" i="3"/>
  <c r="G21" i="3"/>
  <c r="F21" i="3"/>
  <c r="O20" i="3"/>
  <c r="N20" i="3"/>
  <c r="M20" i="3"/>
  <c r="L20" i="3"/>
  <c r="K20" i="3"/>
  <c r="J20" i="3"/>
  <c r="I20" i="3"/>
  <c r="H20" i="3"/>
  <c r="G20" i="3"/>
  <c r="F20" i="3"/>
  <c r="O19" i="3"/>
  <c r="N19" i="3"/>
  <c r="M19" i="3"/>
  <c r="L19" i="3"/>
  <c r="K19" i="3"/>
  <c r="J19" i="3"/>
  <c r="I19" i="3"/>
  <c r="H19" i="3"/>
  <c r="G19" i="3"/>
  <c r="F19" i="3"/>
  <c r="O18" i="3"/>
  <c r="N18" i="3"/>
  <c r="M18" i="3"/>
  <c r="L18" i="3"/>
  <c r="K18" i="3"/>
  <c r="J18" i="3"/>
  <c r="I18" i="3"/>
  <c r="H18" i="3"/>
  <c r="G18" i="3"/>
  <c r="F18" i="3"/>
  <c r="O17" i="3"/>
  <c r="N17" i="3"/>
  <c r="M17" i="3"/>
  <c r="L17" i="3"/>
  <c r="K17" i="3"/>
  <c r="J17" i="3"/>
  <c r="I17" i="3"/>
  <c r="H17" i="3"/>
  <c r="G17" i="3"/>
  <c r="F17" i="3"/>
  <c r="F26" i="2"/>
  <c r="G26" i="2"/>
  <c r="H26" i="2"/>
  <c r="I26" i="2"/>
  <c r="J26" i="2"/>
  <c r="K26" i="2"/>
  <c r="L26" i="2"/>
  <c r="M26" i="2"/>
  <c r="N26" i="2"/>
  <c r="O26" i="2"/>
  <c r="F27" i="2"/>
  <c r="G27" i="2"/>
  <c r="H27" i="2"/>
  <c r="I27" i="2"/>
  <c r="J27" i="2"/>
  <c r="K27" i="2"/>
  <c r="L27" i="2"/>
  <c r="M27" i="2"/>
  <c r="N27" i="2"/>
  <c r="O27" i="2"/>
  <c r="F28" i="2"/>
  <c r="G28" i="2"/>
  <c r="H28" i="2"/>
  <c r="I28" i="2"/>
  <c r="J28" i="2"/>
  <c r="K28" i="2"/>
  <c r="L28" i="2"/>
  <c r="M28" i="2"/>
  <c r="N28" i="2"/>
  <c r="O28" i="2"/>
  <c r="F29" i="2"/>
  <c r="G29" i="2"/>
  <c r="H29" i="2"/>
  <c r="I29" i="2"/>
  <c r="J29" i="2"/>
  <c r="K29" i="2"/>
  <c r="L29" i="2"/>
  <c r="M29" i="2"/>
  <c r="N29" i="2"/>
  <c r="O29" i="2"/>
  <c r="F30" i="2"/>
  <c r="G30" i="2"/>
  <c r="H30" i="2"/>
  <c r="I30" i="2"/>
  <c r="J30" i="2"/>
  <c r="K30" i="2"/>
  <c r="L30" i="2"/>
  <c r="M30" i="2"/>
  <c r="N30" i="2"/>
  <c r="O30" i="2"/>
  <c r="G25" i="2"/>
  <c r="H25" i="2"/>
  <c r="I25" i="2"/>
  <c r="J25" i="2"/>
  <c r="K25" i="2"/>
  <c r="L25" i="2"/>
  <c r="M25" i="2"/>
  <c r="N25" i="2"/>
  <c r="O25" i="2"/>
  <c r="F25" i="2"/>
  <c r="F18" i="2"/>
  <c r="G18" i="2"/>
  <c r="H18" i="2"/>
  <c r="I18" i="2"/>
  <c r="J18" i="2"/>
  <c r="K18" i="2"/>
  <c r="L18" i="2"/>
  <c r="M18" i="2"/>
  <c r="N18" i="2"/>
  <c r="O18" i="2"/>
  <c r="F19" i="2"/>
  <c r="G19" i="2"/>
  <c r="H19" i="2"/>
  <c r="I19" i="2"/>
  <c r="J19" i="2"/>
  <c r="K19" i="2"/>
  <c r="L19" i="2"/>
  <c r="M19" i="2"/>
  <c r="N19" i="2"/>
  <c r="O19" i="2"/>
  <c r="F20" i="2"/>
  <c r="G20" i="2"/>
  <c r="H20" i="2"/>
  <c r="I20" i="2"/>
  <c r="J20" i="2"/>
  <c r="K20" i="2"/>
  <c r="L20" i="2"/>
  <c r="M20" i="2"/>
  <c r="N20" i="2"/>
  <c r="O20" i="2"/>
  <c r="F21" i="2"/>
  <c r="G21" i="2"/>
  <c r="H21" i="2"/>
  <c r="I21" i="2"/>
  <c r="J21" i="2"/>
  <c r="K21" i="2"/>
  <c r="L21" i="2"/>
  <c r="M21" i="2"/>
  <c r="N21" i="2"/>
  <c r="O21" i="2"/>
  <c r="F22" i="2"/>
  <c r="G22" i="2"/>
  <c r="H22" i="2"/>
  <c r="I22" i="2"/>
  <c r="J22" i="2"/>
  <c r="K22" i="2"/>
  <c r="L22" i="2"/>
  <c r="M22" i="2"/>
  <c r="N22" i="2"/>
  <c r="O22" i="2"/>
  <c r="G17" i="2"/>
  <c r="H17" i="2"/>
  <c r="I17" i="2"/>
  <c r="J17" i="2"/>
  <c r="K17" i="2"/>
  <c r="L17" i="2"/>
  <c r="M17" i="2"/>
  <c r="N17" i="2"/>
  <c r="O17" i="2"/>
  <c r="F17" i="2"/>
  <c r="G53" i="1"/>
  <c r="M46" i="1"/>
  <c r="F43" i="1"/>
  <c r="K51" i="1"/>
  <c r="G45" i="1"/>
  <c r="I56" i="1"/>
  <c r="E50" i="1"/>
  <c r="M54" i="1"/>
  <c r="I48" i="1"/>
  <c r="F62" i="1"/>
  <c r="J62" i="1"/>
  <c r="F63" i="1"/>
  <c r="J63" i="1"/>
  <c r="F64" i="1"/>
  <c r="J64" i="1"/>
  <c r="F65" i="1"/>
  <c r="J65" i="1"/>
  <c r="F66" i="1"/>
  <c r="J66" i="1"/>
  <c r="F67" i="1"/>
  <c r="J67" i="1"/>
  <c r="F68" i="1"/>
  <c r="J68" i="1"/>
  <c r="F69" i="1"/>
  <c r="J69" i="1"/>
  <c r="F70" i="1"/>
  <c r="J70" i="1"/>
  <c r="F71" i="1"/>
  <c r="J71" i="1"/>
  <c r="F72" i="1"/>
  <c r="J72" i="1"/>
  <c r="F73" i="1"/>
  <c r="J73" i="1"/>
  <c r="F74" i="1"/>
  <c r="J74" i="1"/>
  <c r="F75" i="1"/>
  <c r="J75" i="1"/>
  <c r="F76" i="1"/>
  <c r="J76" i="1"/>
  <c r="E62" i="1"/>
  <c r="E66" i="1"/>
  <c r="E70" i="1"/>
  <c r="E74" i="1"/>
  <c r="D68" i="1"/>
  <c r="D72" i="1"/>
  <c r="D76" i="1"/>
  <c r="D66" i="1"/>
  <c r="G62" i="1"/>
  <c r="K62" i="1"/>
  <c r="G63" i="1"/>
  <c r="K63" i="1"/>
  <c r="G64" i="1"/>
  <c r="G25" i="1"/>
  <c r="K64" i="1"/>
  <c r="G65" i="1"/>
  <c r="K65" i="1"/>
  <c r="G66" i="1"/>
  <c r="K66" i="1"/>
  <c r="G67" i="1"/>
  <c r="K67" i="1"/>
  <c r="G68" i="1"/>
  <c r="K68" i="1"/>
  <c r="G69" i="1"/>
  <c r="K69" i="1"/>
  <c r="G70" i="1"/>
  <c r="K70" i="1"/>
  <c r="K31" i="1"/>
  <c r="G71" i="1"/>
  <c r="K71" i="1"/>
  <c r="G72" i="1"/>
  <c r="G33" i="1"/>
  <c r="K72" i="1"/>
  <c r="G73" i="1"/>
  <c r="K73" i="1"/>
  <c r="G74" i="1"/>
  <c r="K74" i="1"/>
  <c r="G75" i="1"/>
  <c r="K75" i="1"/>
  <c r="G76" i="1"/>
  <c r="K76" i="1"/>
  <c r="E63" i="1"/>
  <c r="E67" i="1"/>
  <c r="E71" i="1"/>
  <c r="E75" i="1"/>
  <c r="D69" i="1"/>
  <c r="D73" i="1"/>
  <c r="D63" i="1"/>
  <c r="D62" i="1"/>
  <c r="H62" i="1"/>
  <c r="L62" i="1"/>
  <c r="H63" i="1"/>
  <c r="L63" i="1"/>
  <c r="H64" i="1"/>
  <c r="L64" i="1"/>
  <c r="H65" i="1"/>
  <c r="L65" i="1"/>
  <c r="H66" i="1"/>
  <c r="L66" i="1"/>
  <c r="H67" i="1"/>
  <c r="L67" i="1"/>
  <c r="H68" i="1"/>
  <c r="L68" i="1"/>
  <c r="H69" i="1"/>
  <c r="L69" i="1"/>
  <c r="H70" i="1"/>
  <c r="L70" i="1"/>
  <c r="H71" i="1"/>
  <c r="L71" i="1"/>
  <c r="H72" i="1"/>
  <c r="L72" i="1"/>
  <c r="H73" i="1"/>
  <c r="L73" i="1"/>
  <c r="H74" i="1"/>
  <c r="L74" i="1"/>
  <c r="H75" i="1"/>
  <c r="L75" i="1"/>
  <c r="H76" i="1"/>
  <c r="L76" i="1"/>
  <c r="E64" i="1"/>
  <c r="E68" i="1"/>
  <c r="E72" i="1"/>
  <c r="E76" i="1"/>
  <c r="D70" i="1"/>
  <c r="D74" i="1"/>
  <c r="D64" i="1"/>
  <c r="I62" i="1"/>
  <c r="M62" i="1"/>
  <c r="I63" i="1"/>
  <c r="M63" i="1"/>
  <c r="I64" i="1"/>
  <c r="M64" i="1"/>
  <c r="I65" i="1"/>
  <c r="M65" i="1"/>
  <c r="M26" i="1"/>
  <c r="I66" i="1"/>
  <c r="M66" i="1"/>
  <c r="I67" i="1"/>
  <c r="I28" i="1"/>
  <c r="M76" i="1"/>
  <c r="M72" i="1"/>
  <c r="M70" i="1"/>
  <c r="D65" i="1"/>
  <c r="E73" i="1"/>
  <c r="I76" i="1"/>
  <c r="I74" i="1"/>
  <c r="I72" i="1"/>
  <c r="I70" i="1"/>
  <c r="I68" i="1"/>
  <c r="D71" i="1"/>
  <c r="E65" i="1"/>
  <c r="I75" i="1"/>
  <c r="I36" i="1"/>
  <c r="I73" i="1"/>
  <c r="I71" i="1"/>
  <c r="I69" i="1"/>
  <c r="D67" i="1"/>
  <c r="M74" i="1"/>
  <c r="M68" i="1"/>
  <c r="D75" i="1"/>
  <c r="E69" i="1"/>
  <c r="E30" i="1"/>
  <c r="M75" i="1"/>
  <c r="M73" i="1"/>
  <c r="M34" i="1"/>
  <c r="M71" i="1"/>
  <c r="M69" i="1"/>
  <c r="M67" i="1"/>
  <c r="M48" i="1"/>
  <c r="M28" i="1"/>
  <c r="K57" i="1"/>
  <c r="M52" i="1"/>
  <c r="K49" i="1"/>
  <c r="E48" i="1"/>
  <c r="M44" i="1"/>
  <c r="E56" i="1"/>
  <c r="I54" i="1"/>
  <c r="G51" i="1"/>
  <c r="I46" i="1"/>
  <c r="D43" i="1"/>
  <c r="G57" i="1"/>
  <c r="K55" i="1"/>
  <c r="E54" i="1"/>
  <c r="I52" i="1"/>
  <c r="M50" i="1"/>
  <c r="G49" i="1"/>
  <c r="K47" i="1"/>
  <c r="E46" i="1"/>
  <c r="I44" i="1"/>
  <c r="J43" i="1"/>
  <c r="M56" i="1"/>
  <c r="G55" i="1"/>
  <c r="K53" i="1"/>
  <c r="E52" i="1"/>
  <c r="I50" i="1"/>
  <c r="G47" i="1"/>
  <c r="K45" i="1"/>
  <c r="E44" i="1"/>
  <c r="D23" i="1"/>
  <c r="M43" i="1"/>
  <c r="I43" i="1"/>
  <c r="E43" i="1"/>
  <c r="J57" i="1"/>
  <c r="F57" i="1"/>
  <c r="L56" i="1"/>
  <c r="H56" i="1"/>
  <c r="D56" i="1"/>
  <c r="J55" i="1"/>
  <c r="F55" i="1"/>
  <c r="L54" i="1"/>
  <c r="H54" i="1"/>
  <c r="D54" i="1"/>
  <c r="J53" i="1"/>
  <c r="F53" i="1"/>
  <c r="L52" i="1"/>
  <c r="H52" i="1"/>
  <c r="D52" i="1"/>
  <c r="J51" i="1"/>
  <c r="F51" i="1"/>
  <c r="L50" i="1"/>
  <c r="H50" i="1"/>
  <c r="D50" i="1"/>
  <c r="J49" i="1"/>
  <c r="F49" i="1"/>
  <c r="L48" i="1"/>
  <c r="H48" i="1"/>
  <c r="D48" i="1"/>
  <c r="J47" i="1"/>
  <c r="F47" i="1"/>
  <c r="L46" i="1"/>
  <c r="H46" i="1"/>
  <c r="D46" i="1"/>
  <c r="J45" i="1"/>
  <c r="F45" i="1"/>
  <c r="L44" i="1"/>
  <c r="H44" i="1"/>
  <c r="D44" i="1"/>
  <c r="D24" i="1"/>
  <c r="L43" i="1"/>
  <c r="H43" i="1"/>
  <c r="M57" i="1"/>
  <c r="I57" i="1"/>
  <c r="E57" i="1"/>
  <c r="K56" i="1"/>
  <c r="G56" i="1"/>
  <c r="M55" i="1"/>
  <c r="I55" i="1"/>
  <c r="E55" i="1"/>
  <c r="K54" i="1"/>
  <c r="G54" i="1"/>
  <c r="M53" i="1"/>
  <c r="I53" i="1"/>
  <c r="E53" i="1"/>
  <c r="K52" i="1"/>
  <c r="G52" i="1"/>
  <c r="M51" i="1"/>
  <c r="I51" i="1"/>
  <c r="E51" i="1"/>
  <c r="K50" i="1"/>
  <c r="G50" i="1"/>
  <c r="M49" i="1"/>
  <c r="I49" i="1"/>
  <c r="E49" i="1"/>
  <c r="K48" i="1"/>
  <c r="G48" i="1"/>
  <c r="M47" i="1"/>
  <c r="I47" i="1"/>
  <c r="E47" i="1"/>
  <c r="K46" i="1"/>
  <c r="G46" i="1"/>
  <c r="M45" i="1"/>
  <c r="I45" i="1"/>
  <c r="E45" i="1"/>
  <c r="K44" i="1"/>
  <c r="G44" i="1"/>
  <c r="K43" i="1"/>
  <c r="G43" i="1"/>
  <c r="L57" i="1"/>
  <c r="H57" i="1"/>
  <c r="D57" i="1"/>
  <c r="J56" i="1"/>
  <c r="F56" i="1"/>
  <c r="L55" i="1"/>
  <c r="H55" i="1"/>
  <c r="D55" i="1"/>
  <c r="J54" i="1"/>
  <c r="F54" i="1"/>
  <c r="L53" i="1"/>
  <c r="H53" i="1"/>
  <c r="D53" i="1"/>
  <c r="J52" i="1"/>
  <c r="F52" i="1"/>
  <c r="L51" i="1"/>
  <c r="H51" i="1"/>
  <c r="D51" i="1"/>
  <c r="J50" i="1"/>
  <c r="F50" i="1"/>
  <c r="L49" i="1"/>
  <c r="H49" i="1"/>
  <c r="D49" i="1"/>
  <c r="J48" i="1"/>
  <c r="F48" i="1"/>
  <c r="L47" i="1"/>
  <c r="H47" i="1"/>
  <c r="D47" i="1"/>
  <c r="J46" i="1"/>
  <c r="F46" i="1"/>
  <c r="L45" i="1"/>
  <c r="H45" i="1"/>
  <c r="D45" i="1"/>
  <c r="D25" i="1"/>
  <c r="J44" i="1"/>
  <c r="F44" i="1"/>
  <c r="C15" i="1"/>
  <c r="C12" i="1"/>
  <c r="C9" i="1"/>
  <c r="C10" i="1"/>
  <c r="I32" i="1"/>
  <c r="M35" i="1"/>
  <c r="M36" i="1"/>
  <c r="M30" i="1"/>
  <c r="F23" i="1"/>
  <c r="M32" i="1"/>
  <c r="I30" i="1"/>
  <c r="E26" i="1"/>
  <c r="I33" i="1"/>
  <c r="I26" i="1"/>
  <c r="I24" i="1"/>
  <c r="E29" i="1"/>
  <c r="L36" i="1"/>
  <c r="L34" i="1"/>
  <c r="L32" i="1"/>
  <c r="L30" i="1"/>
  <c r="L28" i="1"/>
  <c r="L26" i="1"/>
  <c r="L24" i="1"/>
  <c r="E36" i="1"/>
  <c r="K37" i="1"/>
  <c r="K35" i="1"/>
  <c r="K33" i="1"/>
  <c r="K29" i="1"/>
  <c r="K27" i="1"/>
  <c r="K25" i="1"/>
  <c r="K23" i="1"/>
  <c r="E27" i="1"/>
  <c r="J36" i="1"/>
  <c r="J34" i="1"/>
  <c r="J32" i="1"/>
  <c r="J30" i="1"/>
  <c r="J28" i="1"/>
  <c r="J26" i="1"/>
  <c r="J24" i="1"/>
  <c r="M29" i="1"/>
  <c r="I35" i="1"/>
  <c r="M31" i="1"/>
  <c r="M27" i="1"/>
  <c r="M25" i="1"/>
  <c r="M23" i="1"/>
  <c r="E25" i="1"/>
  <c r="H36" i="1"/>
  <c r="H34" i="1"/>
  <c r="H32" i="1"/>
  <c r="H30" i="1"/>
  <c r="H28" i="1"/>
  <c r="H26" i="1"/>
  <c r="H24" i="1"/>
  <c r="E32" i="1"/>
  <c r="G37" i="1"/>
  <c r="G35" i="1"/>
  <c r="G31" i="1"/>
  <c r="G29" i="1"/>
  <c r="G27" i="1"/>
  <c r="G23" i="1"/>
  <c r="E23" i="1"/>
  <c r="F36" i="1"/>
  <c r="F34" i="1"/>
  <c r="F32" i="1"/>
  <c r="F30" i="1"/>
  <c r="F28" i="1"/>
  <c r="F26" i="1"/>
  <c r="F24" i="1"/>
  <c r="I34" i="1"/>
  <c r="I29" i="1"/>
  <c r="I37" i="1"/>
  <c r="M33" i="1"/>
  <c r="I27" i="1"/>
  <c r="I25" i="1"/>
  <c r="I23" i="1"/>
  <c r="E37" i="1"/>
  <c r="L37" i="1"/>
  <c r="L35" i="1"/>
  <c r="L33" i="1"/>
  <c r="L31" i="1"/>
  <c r="L29" i="1"/>
  <c r="L27" i="1"/>
  <c r="L25" i="1"/>
  <c r="L23" i="1"/>
  <c r="E28" i="1"/>
  <c r="K36" i="1"/>
  <c r="K34" i="1"/>
  <c r="K32" i="1"/>
  <c r="K30" i="1"/>
  <c r="K28" i="1"/>
  <c r="K26" i="1"/>
  <c r="K24" i="1"/>
  <c r="E35" i="1"/>
  <c r="J37" i="1"/>
  <c r="J35" i="1"/>
  <c r="J33" i="1"/>
  <c r="J31" i="1"/>
  <c r="J29" i="1"/>
  <c r="J27" i="1"/>
  <c r="J25" i="1"/>
  <c r="J23" i="1"/>
  <c r="I31" i="1"/>
  <c r="E34" i="1"/>
  <c r="M37" i="1"/>
  <c r="M24" i="1"/>
  <c r="E33" i="1"/>
  <c r="H37" i="1"/>
  <c r="H35" i="1"/>
  <c r="H33" i="1"/>
  <c r="H31" i="1"/>
  <c r="H29" i="1"/>
  <c r="H27" i="1"/>
  <c r="H25" i="1"/>
  <c r="H23" i="1"/>
  <c r="E24" i="1"/>
  <c r="G36" i="1"/>
  <c r="G34" i="1"/>
  <c r="G32" i="1"/>
  <c r="G30" i="1"/>
  <c r="G28" i="1"/>
  <c r="G26" i="1"/>
  <c r="G24" i="1"/>
  <c r="E31" i="1"/>
  <c r="F37" i="1"/>
  <c r="F35" i="1"/>
  <c r="F33" i="1"/>
  <c r="F31" i="1"/>
  <c r="F29" i="1"/>
  <c r="F27" i="1"/>
  <c r="F25" i="1"/>
  <c r="D26" i="1"/>
  <c r="D15" i="1"/>
  <c r="C13" i="1"/>
  <c r="E15" i="1"/>
  <c r="D27" i="1"/>
  <c r="D14" i="1"/>
  <c r="C14" i="1"/>
  <c r="D28" i="1"/>
  <c r="D29" i="1"/>
  <c r="D30" i="1"/>
  <c r="D31" i="1"/>
  <c r="D32" i="1"/>
  <c r="D33" i="1"/>
  <c r="D34" i="1"/>
  <c r="D35" i="1"/>
  <c r="D37" i="1"/>
  <c r="D36" i="1"/>
</calcChain>
</file>

<file path=xl/sharedStrings.xml><?xml version="1.0" encoding="utf-8"?>
<sst xmlns="http://schemas.openxmlformats.org/spreadsheetml/2006/main" count="182" uniqueCount="81">
  <si>
    <t xml:space="preserve">Afnemers aangesloten op het laagspanningsnetwerk (het netwerk met een nominale spanning lager dan 1 kV) </t>
  </si>
  <si>
    <t xml:space="preserve">Fluvius Antwerpen </t>
  </si>
  <si>
    <t xml:space="preserve">Fluvius Limburg </t>
  </si>
  <si>
    <t xml:space="preserve">Fluvius West </t>
  </si>
  <si>
    <t xml:space="preserve">Gaselwest </t>
  </si>
  <si>
    <t xml:space="preserve">Imewo </t>
  </si>
  <si>
    <t xml:space="preserve">Intergem </t>
  </si>
  <si>
    <t xml:space="preserve">Iveka </t>
  </si>
  <si>
    <t xml:space="preserve">Iverlek </t>
  </si>
  <si>
    <t xml:space="preserve">PBE </t>
  </si>
  <si>
    <t xml:space="preserve">Sibelgas </t>
  </si>
  <si>
    <t xml:space="preserve">Digitale of klassieke meter </t>
  </si>
  <si>
    <t>Totale MWh-tarief dag</t>
  </si>
  <si>
    <t>Totale MWh-tarief nacht</t>
  </si>
  <si>
    <t>Totale MWh-tarief exclusief nacht</t>
  </si>
  <si>
    <t>Tarief databeheer - meetregime: per kwartier</t>
  </si>
  <si>
    <t>EUR/MWh</t>
  </si>
  <si>
    <t xml:space="preserve">*** Vanaf 1 juli 2022 wordt het prosumententarief per maand aangerekend (volgens de spreiding van de normaal uren zonneschijn in Ukkel). </t>
  </si>
  <si>
    <t xml:space="preserve">Maand </t>
  </si>
  <si>
    <t xml:space="preserve">Verdeling per maand </t>
  </si>
  <si>
    <t>ELEKTRICITEIT - Tarieflijst periodieke distributienettarieven geldig vanaf 01/01/2022 t.e.m. 31/12/2022 - Afname</t>
  </si>
  <si>
    <t>LS</t>
  </si>
  <si>
    <t>Exclusief BTW</t>
  </si>
  <si>
    <t>EUR/jaar</t>
  </si>
  <si>
    <t xml:space="preserve">EUR/kW/jaar </t>
  </si>
  <si>
    <t>Tarief databeheer - meetregime: maandelijks/jaarlijks</t>
  </si>
  <si>
    <t xml:space="preserve">Prosumententarief </t>
  </si>
  <si>
    <t>Inclusief 21% btw</t>
  </si>
  <si>
    <t>Inclusief 6% btw</t>
  </si>
  <si>
    <t xml:space="preserve">*Opgelet: op uw energiefactuur wordt meestal het verbruik in kWh vermeld. Bovenstaande tarieven worden weergegeven in EUR/MWh. 1 MWh is gelijk aan 1.000 kWh. </t>
  </si>
  <si>
    <t>** Vanaf 1 maart 2022 tot en met 31 december 2022 geldt een verlaagd btw-percentage van 6 procent voor huishoudelijke afnemers.</t>
  </si>
  <si>
    <t>februari</t>
  </si>
  <si>
    <t>januari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</si>
  <si>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</si>
  <si>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</si>
  <si>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</si>
  <si>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</si>
  <si>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</si>
  <si>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</si>
  <si>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</si>
  <si>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</si>
  <si>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</si>
  <si>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</si>
  <si>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ELEKTRICITEIT - Tarieflijst periodieke distributienettarieven 2023 - Afname</t>
  </si>
  <si>
    <t>Capaciteitstarief - gemiddelde maandpiek</t>
  </si>
  <si>
    <t>Totaal kWh-tarief</t>
  </si>
  <si>
    <t>Totaal kWh-tarief - exclusief nacht</t>
  </si>
  <si>
    <t>Maximumtarief</t>
  </si>
  <si>
    <t xml:space="preserve">Digitale meter </t>
  </si>
  <si>
    <t>Klassieke meter</t>
  </si>
  <si>
    <t xml:space="preserve">EUR/jaar </t>
  </si>
  <si>
    <t>Prosumententarief</t>
  </si>
  <si>
    <t>EUR/kW/jaar</t>
  </si>
  <si>
    <t>Distributienetbeheerder</t>
  </si>
  <si>
    <t>Afname in kWh</t>
  </si>
  <si>
    <t>Jaarpiek in kW</t>
  </si>
  <si>
    <t>Voordeel per kWh</t>
  </si>
  <si>
    <t>kWh</t>
  </si>
  <si>
    <t>kW</t>
  </si>
  <si>
    <t>c€/kWh</t>
  </si>
  <si>
    <t>kWh voordeel op totale verbruik</t>
  </si>
  <si>
    <t>Capaciteitstarief</t>
  </si>
  <si>
    <t>BTW</t>
  </si>
  <si>
    <t>kWh tarief Oud</t>
  </si>
  <si>
    <t>kWh tarief Nieuw</t>
  </si>
  <si>
    <t>*Hiervoor wordt 50% dagtarief + 50% nachttarief gehanteerd</t>
  </si>
  <si>
    <t>€/jaar</t>
  </si>
  <si>
    <t>€/kW/Jaar</t>
  </si>
  <si>
    <t>Afvlakking van toepassing via maximumtarief?</t>
  </si>
  <si>
    <t>*Dit is de gemiddelde jaarpiek zoals berekend door Fluvius. Dit getal kan nooit minder zijn dan 2,5kW</t>
  </si>
  <si>
    <t>Capaciteitstarief init</t>
  </si>
  <si>
    <t>Oude distributiekost</t>
  </si>
  <si>
    <t>Wijziging t.o.v. oude systeem</t>
  </si>
  <si>
    <t>Wijziging init</t>
  </si>
  <si>
    <t>Distributiekosten oud</t>
  </si>
  <si>
    <t>Distributiekosten Nieuw</t>
  </si>
  <si>
    <t>Voordeel/kWh (50/50 Dag nacht2022)</t>
  </si>
  <si>
    <t>Distributiekosten/Jaar Winst of verlies</t>
  </si>
  <si>
    <t>kWh/jaar</t>
  </si>
  <si>
    <t>kW gemiddelde jaarpiek</t>
  </si>
  <si>
    <t>kWh t.o.v. Maandpiek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</si>
</sst>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\ * #,##0.00_);_(&quot;€&quot;\ * \(#,##0.00\);_(&quot;€&quot;\ * &quot;-&quot;??_);_(@_)"/>
    <numFmt numFmtId="165" formatCode="0.0000"/>
    <numFmt numFmtId="166" formatCode="_ [$€-813]\ * #,##0.00_ ;_ [$€-813]\ * \-#,##0.00_ ;_ [$€-813]\ * &quot;-&quot;??_ ;_ @_ 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IDFont+F1"/>
    </font>
    <font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2" xfId="0" applyBorder="1"/>
    <xf numFmtId="0" fontId="4" fillId="0" borderId="0" xfId="0" applyFont="1"/>
    <xf numFmtId="0" fontId="3" fillId="0" borderId="0" xfId="0" applyFont="1" applyAlignment="1"/>
    <xf numFmtId="0" fontId="0" fillId="0" borderId="4" xfId="0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/>
    <xf numFmtId="0" fontId="0" fillId="0" borderId="3" xfId="0" applyBorder="1"/>
    <xf numFmtId="165" fontId="0" fillId="0" borderId="0" xfId="0" applyNumberFormat="1"/>
    <xf numFmtId="2" fontId="0" fillId="0" borderId="0" xfId="0" applyNumberForma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0" fontId="0" fillId="0" borderId="4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0" fillId="0" borderId="0" xfId="0" applyBorder="1" applyAlignment="1"/>
    <xf numFmtId="9" fontId="0" fillId="0" borderId="0" xfId="0" applyNumberFormat="1"/>
    <xf numFmtId="9" fontId="0" fillId="0" borderId="0" xfId="2" applyFont="1"/>
    <xf numFmtId="0" fontId="0" fillId="2" borderId="0" xfId="0" applyFill="1"/>
    <xf numFmtId="9" fontId="0" fillId="2" borderId="0" xfId="2" applyFont="1" applyFill="1"/>
    <xf numFmtId="164" fontId="0" fillId="0" borderId="0" xfId="1" applyFont="1"/>
    <xf numFmtId="166" fontId="0" fillId="0" borderId="0" xfId="1" applyNumberFormat="1" applyFont="1"/>
    <xf numFmtId="49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2" fillId="0" borderId="4" xfId="0" applyFont="1" applyBorder="1"/>
    <xf numFmtId="0" fontId="0" fillId="0" borderId="6" xfId="0" applyBorder="1"/>
    <xf numFmtId="0" fontId="0" fillId="0" borderId="0" xfId="0" applyAlignment="1">
      <alignment horizontal="center" vertical="center" textRotation="90"/>
    </xf>
  </cellXfs>
  <cellStyles count="3">
    <cellStyle name="Procent" xfId="2" builtinId="5"/>
    <cellStyle name="Standaard" xfId="0" builtinId="0"/>
    <cellStyle name="Valuta" xfId="1" builtinId="4"/>
  </cellStyles>
  <dxfs count="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3C527-E117-FD44-AAB5-5195E055B88D}">
  <dimension ref="B2:N76"/>
  <sheetViews>
    <sheetView tabSelected="1" topLeftCell="E48" workbookViewId="0">
      <selection activeCell="C2" sqref="C2"/>
    </sheetView>
  </sheetViews>
  <sheetFormatPr defaultColWidth="10.8515625" defaultRowHeight="15" x14ac:dyDescent="0.2"/>
  <cols>
    <col min="1" max="1" width="5.30078125" customWidth="1"/>
    <col min="2" max="2" width="27.00390625" customWidth="1"/>
    <col min="3" max="3" width="12.20703125" bestFit="1" customWidth="1"/>
    <col min="13" max="13" width="12.9453125" customWidth="1"/>
  </cols>
  <sheetData>
    <row r="2" spans="2:5" x14ac:dyDescent="0.2">
      <c r="B2" t="s">
        <v>53</v>
      </c>
      <c r="C2" s="22" t="s">
        <v>2</v>
      </c>
    </row>
    <row r="3" spans="2:5" x14ac:dyDescent="0.2">
      <c r="B3" t="s">
        <v>54</v>
      </c>
      <c r="C3" s="22">
        <v>1000</v>
      </c>
      <c r="D3" t="s">
        <v>57</v>
      </c>
    </row>
    <row r="4" spans="2:5" x14ac:dyDescent="0.2">
      <c r="B4" t="s">
        <v>55</v>
      </c>
      <c r="C4" s="22">
        <v>8</v>
      </c>
      <c r="D4" t="s">
        <v>58</v>
      </c>
      <c r="E4" t="s">
        <v>69</v>
      </c>
    </row>
    <row r="5" spans="2:5" x14ac:dyDescent="0.2">
      <c r="B5" t="s">
        <v>62</v>
      </c>
      <c r="C5" s="23">
        <v>0.06</v>
      </c>
    </row>
    <row r="6" spans="2:5" x14ac:dyDescent="0.2">
      <c r="C6" s="21"/>
    </row>
    <row r="7" spans="2:5" x14ac:dyDescent="0.2">
      <c r="B7" t="s">
        <v>63</v>
      </c>
      <c r="C7" s="12">
        <f>(HLOOKUP(C2,DNBT2022!F6:O30,4,TRUE)+HLOOKUP(C2,DNBT2022!F6:O30,5,TRUE))/2/10*(1+C5)</f>
        <v>6.8420509000000003</v>
      </c>
      <c r="D7" t="s">
        <v>59</v>
      </c>
      <c r="E7" t="s">
        <v>65</v>
      </c>
    </row>
    <row r="8" spans="2:5" x14ac:dyDescent="0.2">
      <c r="B8" t="s">
        <v>64</v>
      </c>
      <c r="C8" s="12">
        <f>HLOOKUP(C2,DNBT2023!$F$6:$O$36,5,TRUE)/10*(1+C5)</f>
        <v>3.9447475999999999</v>
      </c>
      <c r="D8" t="s">
        <v>59</v>
      </c>
    </row>
    <row r="9" spans="2:5" x14ac:dyDescent="0.2">
      <c r="B9" t="s">
        <v>56</v>
      </c>
      <c r="C9" s="12">
        <f>C7-C8</f>
        <v>2.8973033000000004</v>
      </c>
      <c r="D9" t="s">
        <v>59</v>
      </c>
    </row>
    <row r="10" spans="2:5" x14ac:dyDescent="0.2">
      <c r="B10" t="s">
        <v>60</v>
      </c>
      <c r="C10">
        <f>C3*C9/100</f>
        <v>28.973033000000004</v>
      </c>
      <c r="D10" t="s">
        <v>66</v>
      </c>
    </row>
    <row r="11" spans="2:5" hidden="1" x14ac:dyDescent="0.2">
      <c r="B11" t="s">
        <v>70</v>
      </c>
      <c r="C11">
        <f>HLOOKUP(C2,DNBT2023!$F$6:$O$36,4,TRUE)*C4*(1+C5)</f>
        <v>301.19264000000004</v>
      </c>
      <c r="D11" t="s">
        <v>67</v>
      </c>
    </row>
    <row r="12" spans="2:5" x14ac:dyDescent="0.2">
      <c r="B12" t="s">
        <v>61</v>
      </c>
      <c r="C12" t="str">
        <f>IF(C15="Ja","niet van toepassing door het maximumtarief",HLOOKUP(C2,DNBT2023!$F$6:$O$36,4,TRUE)*C4*(1+C5))</f>
        <v>niet van toepassing door het maximumtarief</v>
      </c>
    </row>
    <row r="13" spans="2:5" hidden="1" x14ac:dyDescent="0.2">
      <c r="B13" t="s">
        <v>73</v>
      </c>
      <c r="C13">
        <f>IF(D15&lt;&gt;"",D15-D16,C11-C10)</f>
        <v>123.605891</v>
      </c>
    </row>
    <row r="14" spans="2:5" x14ac:dyDescent="0.2">
      <c r="B14" t="s">
        <v>72</v>
      </c>
      <c r="C14">
        <f>IF(C13&gt;0,C13,C13*-1)</f>
        <v>123.605891</v>
      </c>
      <c r="D14" t="str">
        <f>IF(C13&gt;0,"€ Duurder","€ Goedkoper")</f>
        <v>€ Duurder</v>
      </c>
    </row>
    <row r="15" spans="2:5" ht="30" x14ac:dyDescent="0.2">
      <c r="B15" s="5" t="s">
        <v>68</v>
      </c>
      <c r="C15" t="str">
        <f>IF(((C3*C8/100)+C11)/(C3/1000)&gt;HLOOKUP(C2,DNBT2023!F6:O36,9,TRUE),"ja","Nee")</f>
        <v>ja</v>
      </c>
      <c r="D15">
        <f>IF(C15="ja",C3*HLOOKUP(C2,DNBT2023!$F$6:$O$36,9,TRUE)/1000,"")</f>
        <v>192.0264</v>
      </c>
      <c r="E15" t="str">
        <f>IF(C15="ja","Het maximumtarief voor Distributiekosten is van toepassing","")</f>
        <v>Het maximumtarief voor Distributiekosten is van toepassing</v>
      </c>
    </row>
    <row r="16" spans="2:5" hidden="1" x14ac:dyDescent="0.2">
      <c r="B16" t="s">
        <v>71</v>
      </c>
      <c r="D16">
        <f>C3*C7/100</f>
        <v>68.420508999999996</v>
      </c>
    </row>
    <row r="17" spans="3:14" hidden="1" x14ac:dyDescent="0.2"/>
    <row r="18" spans="3:14" hidden="1" x14ac:dyDescent="0.2"/>
    <row r="21" spans="3:14" x14ac:dyDescent="0.2">
      <c r="C21" t="s">
        <v>77</v>
      </c>
    </row>
    <row r="22" spans="3:14" ht="30" x14ac:dyDescent="0.2">
      <c r="C22" s="5" t="s">
        <v>80</v>
      </c>
      <c r="D22" s="26">
        <v>500</v>
      </c>
      <c r="E22" s="26">
        <v>1000</v>
      </c>
      <c r="F22" s="26">
        <v>2000</v>
      </c>
      <c r="G22" s="26">
        <v>3000</v>
      </c>
      <c r="H22" s="26">
        <v>4000</v>
      </c>
      <c r="I22" s="26">
        <v>5000</v>
      </c>
      <c r="J22" s="26">
        <v>7500</v>
      </c>
      <c r="K22" s="26">
        <v>10000</v>
      </c>
      <c r="L22" s="26">
        <v>15000</v>
      </c>
      <c r="M22" s="26">
        <v>20000</v>
      </c>
      <c r="N22" t="s">
        <v>78</v>
      </c>
    </row>
    <row r="23" spans="3:14" x14ac:dyDescent="0.2">
      <c r="C23">
        <v>1</v>
      </c>
      <c r="D23" s="25">
        <f>D62-D43</f>
        <v>61.8029455</v>
      </c>
      <c r="E23" s="25">
        <f t="shared" ref="E23:M23" si="0">E62-E43</f>
        <v>59.821967000000015</v>
      </c>
      <c r="F23" s="25">
        <f t="shared" si="0"/>
        <v>30.848934000000014</v>
      </c>
      <c r="G23" s="25">
        <f t="shared" si="0"/>
        <v>1.8759009999999705</v>
      </c>
      <c r="H23" s="25">
        <f t="shared" si="0"/>
        <v>-27.097131999999988</v>
      </c>
      <c r="I23" s="25">
        <f t="shared" si="0"/>
        <v>-56.070165000000031</v>
      </c>
      <c r="J23" s="25">
        <f t="shared" si="0"/>
        <v>-128.50274750000005</v>
      </c>
      <c r="K23" s="25">
        <f t="shared" si="0"/>
        <v>-200.93533000000002</v>
      </c>
      <c r="L23" s="25">
        <f t="shared" si="0"/>
        <v>-345.80049500000018</v>
      </c>
      <c r="M23" s="25">
        <f t="shared" si="0"/>
        <v>-490.66566000000012</v>
      </c>
    </row>
    <row r="24" spans="3:14" x14ac:dyDescent="0.2">
      <c r="C24">
        <v>2</v>
      </c>
      <c r="D24" s="25">
        <f t="shared" ref="D24:M24" si="1">D63-D44</f>
        <v>61.8029455</v>
      </c>
      <c r="E24" s="25">
        <f t="shared" si="1"/>
        <v>59.821967000000015</v>
      </c>
      <c r="F24" s="25">
        <f t="shared" si="1"/>
        <v>30.848934000000014</v>
      </c>
      <c r="G24" s="25">
        <f t="shared" si="1"/>
        <v>1.8759009999999705</v>
      </c>
      <c r="H24" s="25">
        <f t="shared" si="1"/>
        <v>-27.097131999999988</v>
      </c>
      <c r="I24" s="25">
        <f t="shared" si="1"/>
        <v>-56.070165000000031</v>
      </c>
      <c r="J24" s="25">
        <f t="shared" si="1"/>
        <v>-128.50274750000005</v>
      </c>
      <c r="K24" s="25">
        <f t="shared" si="1"/>
        <v>-200.93533000000002</v>
      </c>
      <c r="L24" s="25">
        <f t="shared" si="1"/>
        <v>-345.80049500000018</v>
      </c>
      <c r="M24" s="25">
        <f t="shared" si="1"/>
        <v>-490.66566000000012</v>
      </c>
    </row>
    <row r="25" spans="3:14" x14ac:dyDescent="0.2">
      <c r="C25">
        <v>3</v>
      </c>
      <c r="D25" s="25">
        <f t="shared" ref="D25:M25" si="2">D64-D45</f>
        <v>61.8029455</v>
      </c>
      <c r="E25" s="25">
        <f t="shared" si="2"/>
        <v>77.580967000000001</v>
      </c>
      <c r="F25" s="25">
        <f t="shared" si="2"/>
        <v>48.607934</v>
      </c>
      <c r="G25" s="25">
        <f t="shared" si="2"/>
        <v>19.634900999999985</v>
      </c>
      <c r="H25" s="25">
        <f t="shared" si="2"/>
        <v>-9.3381320000000301</v>
      </c>
      <c r="I25" s="25">
        <f t="shared" si="2"/>
        <v>-38.311165000000017</v>
      </c>
      <c r="J25" s="25">
        <f t="shared" si="2"/>
        <v>-110.74374750000004</v>
      </c>
      <c r="K25" s="25">
        <f t="shared" si="2"/>
        <v>-183.17633000000001</v>
      </c>
      <c r="L25" s="25">
        <f t="shared" si="2"/>
        <v>-328.04149500000017</v>
      </c>
      <c r="M25" s="25">
        <f t="shared" si="2"/>
        <v>-472.9066600000001</v>
      </c>
    </row>
    <row r="26" spans="3:14" x14ac:dyDescent="0.2">
      <c r="C26">
        <v>4</v>
      </c>
      <c r="D26" s="25">
        <f t="shared" ref="D26:M26" si="3">D65-D46</f>
        <v>61.8029455</v>
      </c>
      <c r="E26" s="25">
        <f t="shared" si="3"/>
        <v>113.098967</v>
      </c>
      <c r="F26" s="25">
        <f t="shared" si="3"/>
        <v>84.125934000000001</v>
      </c>
      <c r="G26" s="25">
        <f t="shared" si="3"/>
        <v>55.152900999999957</v>
      </c>
      <c r="H26" s="25">
        <f t="shared" si="3"/>
        <v>26.179867999999999</v>
      </c>
      <c r="I26" s="25">
        <f t="shared" si="3"/>
        <v>-2.7931649999999877</v>
      </c>
      <c r="J26" s="25">
        <f t="shared" si="3"/>
        <v>-75.225747500000068</v>
      </c>
      <c r="K26" s="25">
        <f t="shared" si="3"/>
        <v>-147.65833000000009</v>
      </c>
      <c r="L26" s="25">
        <f t="shared" si="3"/>
        <v>-292.52349500000014</v>
      </c>
      <c r="M26" s="25">
        <f t="shared" si="3"/>
        <v>-437.38866000000007</v>
      </c>
    </row>
    <row r="27" spans="3:14" x14ac:dyDescent="0.2">
      <c r="C27">
        <v>5</v>
      </c>
      <c r="D27" s="25">
        <f t="shared" ref="D27:M27" si="4">D66-D47</f>
        <v>61.8029455</v>
      </c>
      <c r="E27" s="25">
        <f t="shared" si="4"/>
        <v>123.605891</v>
      </c>
      <c r="F27" s="25">
        <f t="shared" si="4"/>
        <v>119.64393400000003</v>
      </c>
      <c r="G27" s="25">
        <f t="shared" si="4"/>
        <v>90.670900999999986</v>
      </c>
      <c r="H27" s="25">
        <f t="shared" si="4"/>
        <v>61.697868000000028</v>
      </c>
      <c r="I27" s="25">
        <f t="shared" si="4"/>
        <v>32.724834999999985</v>
      </c>
      <c r="J27" s="25">
        <f t="shared" si="4"/>
        <v>-39.707747500000096</v>
      </c>
      <c r="K27" s="25">
        <f t="shared" si="4"/>
        <v>-112.14033000000006</v>
      </c>
      <c r="L27" s="25">
        <f t="shared" si="4"/>
        <v>-257.00549500000011</v>
      </c>
      <c r="M27" s="25">
        <f t="shared" si="4"/>
        <v>-401.87066000000004</v>
      </c>
    </row>
    <row r="28" spans="3:14" x14ac:dyDescent="0.2">
      <c r="C28">
        <v>6</v>
      </c>
      <c r="D28" s="25">
        <f t="shared" ref="D28:M28" si="5">D67-D48</f>
        <v>61.8029455</v>
      </c>
      <c r="E28" s="25">
        <f t="shared" si="5"/>
        <v>123.605891</v>
      </c>
      <c r="F28" s="25">
        <f t="shared" si="5"/>
        <v>155.161934</v>
      </c>
      <c r="G28" s="25">
        <f t="shared" si="5"/>
        <v>126.18890099999996</v>
      </c>
      <c r="H28" s="25">
        <f t="shared" si="5"/>
        <v>97.215868</v>
      </c>
      <c r="I28" s="25">
        <f t="shared" si="5"/>
        <v>68.242834999999957</v>
      </c>
      <c r="J28" s="25">
        <f t="shared" si="5"/>
        <v>-4.1897475000000668</v>
      </c>
      <c r="K28" s="25">
        <f t="shared" si="5"/>
        <v>-76.622330000000034</v>
      </c>
      <c r="L28" s="25">
        <f t="shared" si="5"/>
        <v>-221.48749500000008</v>
      </c>
      <c r="M28" s="25">
        <f t="shared" si="5"/>
        <v>-366.35266000000001</v>
      </c>
    </row>
    <row r="29" spans="3:14" x14ac:dyDescent="0.2">
      <c r="C29">
        <v>7</v>
      </c>
      <c r="D29" s="25">
        <f t="shared" ref="D29:M29" si="6">D68-D49</f>
        <v>61.8029455</v>
      </c>
      <c r="E29" s="25">
        <f t="shared" si="6"/>
        <v>123.605891</v>
      </c>
      <c r="F29" s="25">
        <f t="shared" si="6"/>
        <v>190.67993399999997</v>
      </c>
      <c r="G29" s="25">
        <f t="shared" si="6"/>
        <v>161.70690099999999</v>
      </c>
      <c r="H29" s="25">
        <f t="shared" si="6"/>
        <v>132.73386799999997</v>
      </c>
      <c r="I29" s="25">
        <f t="shared" si="6"/>
        <v>103.76083499999999</v>
      </c>
      <c r="J29" s="25">
        <f t="shared" si="6"/>
        <v>31.328252499999962</v>
      </c>
      <c r="K29" s="25">
        <f t="shared" si="6"/>
        <v>-41.104330000000004</v>
      </c>
      <c r="L29" s="25">
        <f t="shared" si="6"/>
        <v>-185.96949500000017</v>
      </c>
      <c r="M29" s="25">
        <f t="shared" si="6"/>
        <v>-330.83465999999999</v>
      </c>
    </row>
    <row r="30" spans="3:14" x14ac:dyDescent="0.2">
      <c r="C30">
        <v>8</v>
      </c>
      <c r="D30" s="25">
        <f t="shared" ref="D30:M30" si="7">D69-D50</f>
        <v>61.8029455</v>
      </c>
      <c r="E30" s="25">
        <f t="shared" si="7"/>
        <v>123.605891</v>
      </c>
      <c r="F30" s="25">
        <f t="shared" si="7"/>
        <v>226.197934</v>
      </c>
      <c r="G30" s="25">
        <f t="shared" si="7"/>
        <v>197.22490099999996</v>
      </c>
      <c r="H30" s="25">
        <f t="shared" si="7"/>
        <v>168.251868</v>
      </c>
      <c r="I30" s="25">
        <f t="shared" si="7"/>
        <v>139.27883500000002</v>
      </c>
      <c r="J30" s="25">
        <f t="shared" si="7"/>
        <v>66.846252499999991</v>
      </c>
      <c r="K30" s="25">
        <f t="shared" si="7"/>
        <v>-5.5863299999999754</v>
      </c>
      <c r="L30" s="25">
        <f t="shared" si="7"/>
        <v>-150.45149500000014</v>
      </c>
      <c r="M30" s="25">
        <f t="shared" si="7"/>
        <v>-295.31666000000018</v>
      </c>
    </row>
    <row r="31" spans="3:14" x14ac:dyDescent="0.2">
      <c r="C31">
        <v>9</v>
      </c>
      <c r="D31" s="25">
        <f t="shared" ref="D31:M31" si="8">D70-D51</f>
        <v>61.8029455</v>
      </c>
      <c r="E31" s="25">
        <f t="shared" si="8"/>
        <v>123.605891</v>
      </c>
      <c r="F31" s="25">
        <f t="shared" si="8"/>
        <v>247.211782</v>
      </c>
      <c r="G31" s="25">
        <f t="shared" si="8"/>
        <v>232.74290099999999</v>
      </c>
      <c r="H31" s="25">
        <f t="shared" si="8"/>
        <v>203.76986800000003</v>
      </c>
      <c r="I31" s="25">
        <f t="shared" si="8"/>
        <v>174.79683500000004</v>
      </c>
      <c r="J31" s="25">
        <f t="shared" si="8"/>
        <v>102.36425250000002</v>
      </c>
      <c r="K31" s="25">
        <f t="shared" si="8"/>
        <v>29.931670000000054</v>
      </c>
      <c r="L31" s="25">
        <f t="shared" si="8"/>
        <v>-114.93349500000011</v>
      </c>
      <c r="M31" s="25">
        <f t="shared" si="8"/>
        <v>-259.79866000000015</v>
      </c>
    </row>
    <row r="32" spans="3:14" x14ac:dyDescent="0.2">
      <c r="C32">
        <v>10</v>
      </c>
      <c r="D32" s="25">
        <f t="shared" ref="D32:M32" si="9">D71-D52</f>
        <v>61.8029455</v>
      </c>
      <c r="E32" s="25">
        <f t="shared" si="9"/>
        <v>123.605891</v>
      </c>
      <c r="F32" s="25">
        <f t="shared" si="9"/>
        <v>247.211782</v>
      </c>
      <c r="G32" s="25">
        <f t="shared" si="9"/>
        <v>268.26090099999999</v>
      </c>
      <c r="H32" s="25">
        <f t="shared" si="9"/>
        <v>239.28786800000006</v>
      </c>
      <c r="I32" s="25">
        <f t="shared" si="9"/>
        <v>210.31483499999996</v>
      </c>
      <c r="J32" s="25">
        <f t="shared" si="9"/>
        <v>137.88225249999994</v>
      </c>
      <c r="K32" s="25">
        <f t="shared" si="9"/>
        <v>65.449669999999969</v>
      </c>
      <c r="L32" s="25">
        <f t="shared" si="9"/>
        <v>-79.415495000000192</v>
      </c>
      <c r="M32" s="25">
        <f t="shared" si="9"/>
        <v>-224.28066000000013</v>
      </c>
    </row>
    <row r="33" spans="3:13" x14ac:dyDescent="0.2">
      <c r="C33">
        <v>12</v>
      </c>
      <c r="D33" s="25">
        <f t="shared" ref="D33:M33" si="10">D72-D53</f>
        <v>61.8029455</v>
      </c>
      <c r="E33" s="25">
        <f t="shared" si="10"/>
        <v>123.605891</v>
      </c>
      <c r="F33" s="25">
        <f t="shared" si="10"/>
        <v>247.211782</v>
      </c>
      <c r="G33" s="25">
        <f t="shared" si="10"/>
        <v>339.29690100000005</v>
      </c>
      <c r="H33" s="25">
        <f t="shared" si="10"/>
        <v>310.323868</v>
      </c>
      <c r="I33" s="25">
        <f t="shared" si="10"/>
        <v>281.35083500000002</v>
      </c>
      <c r="J33" s="25">
        <f t="shared" si="10"/>
        <v>208.91825249999988</v>
      </c>
      <c r="K33" s="25">
        <f t="shared" si="10"/>
        <v>136.48566999999991</v>
      </c>
      <c r="L33" s="25">
        <f t="shared" si="10"/>
        <v>-8.3794950000001336</v>
      </c>
      <c r="M33" s="25">
        <f t="shared" si="10"/>
        <v>-153.24466000000007</v>
      </c>
    </row>
    <row r="34" spans="3:13" x14ac:dyDescent="0.2">
      <c r="C34">
        <v>15</v>
      </c>
      <c r="D34" s="25">
        <f t="shared" ref="D34:M34" si="11">D73-D54</f>
        <v>61.8029455</v>
      </c>
      <c r="E34" s="25">
        <f t="shared" si="11"/>
        <v>123.605891</v>
      </c>
      <c r="F34" s="25">
        <f t="shared" si="11"/>
        <v>247.211782</v>
      </c>
      <c r="G34" s="25">
        <f t="shared" si="11"/>
        <v>370.81767300000001</v>
      </c>
      <c r="H34" s="25">
        <f t="shared" si="11"/>
        <v>416.87786799999998</v>
      </c>
      <c r="I34" s="25">
        <f t="shared" si="11"/>
        <v>387.90483499999999</v>
      </c>
      <c r="J34" s="25">
        <f t="shared" si="11"/>
        <v>315.47225249999997</v>
      </c>
      <c r="K34" s="25">
        <f t="shared" si="11"/>
        <v>243.03967</v>
      </c>
      <c r="L34" s="25">
        <f t="shared" si="11"/>
        <v>98.174504999999954</v>
      </c>
      <c r="M34" s="25">
        <f t="shared" si="11"/>
        <v>-46.69065999999998</v>
      </c>
    </row>
    <row r="35" spans="3:13" x14ac:dyDescent="0.2">
      <c r="C35">
        <v>18</v>
      </c>
      <c r="D35" s="25">
        <f t="shared" ref="D35:M35" si="12">D74-D55</f>
        <v>61.8029455</v>
      </c>
      <c r="E35" s="25">
        <f t="shared" si="12"/>
        <v>123.605891</v>
      </c>
      <c r="F35" s="25">
        <f t="shared" si="12"/>
        <v>247.211782</v>
      </c>
      <c r="G35" s="25">
        <f t="shared" si="12"/>
        <v>370.81767300000001</v>
      </c>
      <c r="H35" s="25">
        <f t="shared" si="12"/>
        <v>494.423564</v>
      </c>
      <c r="I35" s="25">
        <f t="shared" si="12"/>
        <v>494.45883500000008</v>
      </c>
      <c r="J35" s="25">
        <f t="shared" si="12"/>
        <v>422.02625250000006</v>
      </c>
      <c r="K35" s="25">
        <f t="shared" si="12"/>
        <v>349.59367000000009</v>
      </c>
      <c r="L35" s="25">
        <f t="shared" si="12"/>
        <v>204.72850500000004</v>
      </c>
      <c r="M35" s="25">
        <f t="shared" si="12"/>
        <v>59.863340000000107</v>
      </c>
    </row>
    <row r="36" spans="3:13" x14ac:dyDescent="0.2">
      <c r="C36">
        <v>22</v>
      </c>
      <c r="D36" s="25">
        <f t="shared" ref="D36:M36" si="13">D75-D56</f>
        <v>61.8029455</v>
      </c>
      <c r="E36" s="25">
        <f t="shared" si="13"/>
        <v>123.605891</v>
      </c>
      <c r="F36" s="25">
        <f t="shared" si="13"/>
        <v>247.211782</v>
      </c>
      <c r="G36" s="25">
        <f t="shared" si="13"/>
        <v>370.81767300000001</v>
      </c>
      <c r="H36" s="25">
        <f t="shared" si="13"/>
        <v>494.423564</v>
      </c>
      <c r="I36" s="25">
        <f t="shared" si="13"/>
        <v>618.02945499999987</v>
      </c>
      <c r="J36" s="25">
        <f t="shared" si="13"/>
        <v>564.09825249999994</v>
      </c>
      <c r="K36" s="25">
        <f t="shared" si="13"/>
        <v>491.66566999999998</v>
      </c>
      <c r="L36" s="25">
        <f t="shared" si="13"/>
        <v>346.8005049999997</v>
      </c>
      <c r="M36" s="25">
        <f t="shared" si="13"/>
        <v>201.93533999999977</v>
      </c>
    </row>
    <row r="37" spans="3:13" x14ac:dyDescent="0.2">
      <c r="C37">
        <v>25</v>
      </c>
      <c r="D37" s="25">
        <f t="shared" ref="D37:M37" si="14">D76-D57</f>
        <v>61.8029455</v>
      </c>
      <c r="E37" s="25">
        <f t="shared" si="14"/>
        <v>123.605891</v>
      </c>
      <c r="F37" s="25">
        <f t="shared" si="14"/>
        <v>247.211782</v>
      </c>
      <c r="G37" s="25">
        <f t="shared" si="14"/>
        <v>370.81767300000001</v>
      </c>
      <c r="H37" s="25">
        <f t="shared" si="14"/>
        <v>494.423564</v>
      </c>
      <c r="I37" s="25">
        <f t="shared" si="14"/>
        <v>618.02945499999987</v>
      </c>
      <c r="J37" s="25">
        <f t="shared" si="14"/>
        <v>670.65225250000003</v>
      </c>
      <c r="K37" s="25">
        <f t="shared" si="14"/>
        <v>598.21967000000006</v>
      </c>
      <c r="L37" s="25">
        <f t="shared" si="14"/>
        <v>453.35450499999979</v>
      </c>
      <c r="M37" s="25">
        <f t="shared" si="14"/>
        <v>308.48933999999986</v>
      </c>
    </row>
    <row r="38" spans="3:13" x14ac:dyDescent="0.2">
      <c r="C38" t="s">
        <v>79</v>
      </c>
    </row>
    <row r="41" spans="3:13" x14ac:dyDescent="0.2">
      <c r="C41" t="s">
        <v>74</v>
      </c>
    </row>
    <row r="42" spans="3:13" x14ac:dyDescent="0.2">
      <c r="D42">
        <v>500</v>
      </c>
      <c r="E42">
        <v>1000</v>
      </c>
      <c r="F42">
        <v>2000</v>
      </c>
      <c r="G42">
        <v>3000</v>
      </c>
      <c r="H42">
        <v>4000</v>
      </c>
      <c r="I42">
        <v>5000</v>
      </c>
      <c r="J42">
        <v>7500</v>
      </c>
      <c r="K42">
        <v>10000</v>
      </c>
      <c r="L42">
        <v>15000</v>
      </c>
      <c r="M42">
        <v>20000</v>
      </c>
    </row>
    <row r="43" spans="3:13" x14ac:dyDescent="0.2">
      <c r="C43">
        <v>1</v>
      </c>
      <c r="D43" s="24">
        <f>D$42*$C$7/100</f>
        <v>34.210254499999998</v>
      </c>
      <c r="E43" s="24">
        <f>E$42*$C$7/100</f>
        <v>68.420508999999996</v>
      </c>
      <c r="F43" s="24">
        <f>F$42*$C$7/100</f>
        <v>136.84101799999999</v>
      </c>
      <c r="G43" s="24">
        <f>G$42*$C$7/100</f>
        <v>205.26152700000003</v>
      </c>
      <c r="H43" s="24">
        <f>H$42*$C$7/100</f>
        <v>273.68203599999998</v>
      </c>
      <c r="I43" s="24">
        <f>I$42*$C$7/100</f>
        <v>342.10254500000002</v>
      </c>
      <c r="J43" s="24">
        <f>J$42*$C$7/100</f>
        <v>513.15381750000006</v>
      </c>
      <c r="K43" s="24">
        <f>K$42*$C$7/100</f>
        <v>684.20509000000004</v>
      </c>
      <c r="L43" s="24">
        <f>L$42*$C$7/100</f>
        <v>1026.3076350000001</v>
      </c>
      <c r="M43" s="24">
        <f>M$42*$C$7/100</f>
        <v>1368.4101800000001</v>
      </c>
    </row>
    <row r="44" spans="3:13" x14ac:dyDescent="0.2">
      <c r="C44">
        <v>2</v>
      </c>
      <c r="D44" s="24">
        <f>D$42*$C$7/100</f>
        <v>34.210254499999998</v>
      </c>
      <c r="E44" s="24">
        <f>E$42*$C$7/100</f>
        <v>68.420508999999996</v>
      </c>
      <c r="F44" s="24">
        <f>F$42*$C$7/100</f>
        <v>136.84101799999999</v>
      </c>
      <c r="G44" s="24">
        <f>G$42*$C$7/100</f>
        <v>205.26152700000003</v>
      </c>
      <c r="H44" s="24">
        <f>H$42*$C$7/100</f>
        <v>273.68203599999998</v>
      </c>
      <c r="I44" s="24">
        <f>I$42*$C$7/100</f>
        <v>342.10254500000002</v>
      </c>
      <c r="J44" s="24">
        <f>J$42*$C$7/100</f>
        <v>513.15381750000006</v>
      </c>
      <c r="K44" s="24">
        <f>K$42*$C$7/100</f>
        <v>684.20509000000004</v>
      </c>
      <c r="L44" s="24">
        <f>L$42*$C$7/100</f>
        <v>1026.3076350000001</v>
      </c>
      <c r="M44" s="24">
        <f>M$42*$C$7/100</f>
        <v>1368.4101800000001</v>
      </c>
    </row>
    <row r="45" spans="3:13" x14ac:dyDescent="0.2">
      <c r="C45">
        <v>3</v>
      </c>
      <c r="D45" s="24">
        <f>D$42*$C$7/100</f>
        <v>34.210254499999998</v>
      </c>
      <c r="E45" s="24">
        <f>E$42*$C$7/100</f>
        <v>68.420508999999996</v>
      </c>
      <c r="F45" s="24">
        <f>F$42*$C$7/100</f>
        <v>136.84101799999999</v>
      </c>
      <c r="G45" s="24">
        <f>G$42*$C$7/100</f>
        <v>205.26152700000003</v>
      </c>
      <c r="H45" s="24">
        <f>H$42*$C$7/100</f>
        <v>273.68203599999998</v>
      </c>
      <c r="I45" s="24">
        <f>I$42*$C$7/100</f>
        <v>342.10254500000002</v>
      </c>
      <c r="J45" s="24">
        <f>J$42*$C$7/100</f>
        <v>513.15381750000006</v>
      </c>
      <c r="K45" s="24">
        <f>K$42*$C$7/100</f>
        <v>684.20509000000004</v>
      </c>
      <c r="L45" s="24">
        <f>L$42*$C$7/100</f>
        <v>1026.3076350000001</v>
      </c>
      <c r="M45" s="24">
        <f>M$42*$C$7/100</f>
        <v>1368.4101800000001</v>
      </c>
    </row>
    <row r="46" spans="3:13" x14ac:dyDescent="0.2">
      <c r="C46">
        <v>4</v>
      </c>
      <c r="D46" s="24">
        <f>D$42*$C$7/100</f>
        <v>34.210254499999998</v>
      </c>
      <c r="E46" s="24">
        <f>E$42*$C$7/100</f>
        <v>68.420508999999996</v>
      </c>
      <c r="F46" s="24">
        <f>F$42*$C$7/100</f>
        <v>136.84101799999999</v>
      </c>
      <c r="G46" s="24">
        <f>G$42*$C$7/100</f>
        <v>205.26152700000003</v>
      </c>
      <c r="H46" s="24">
        <f>H$42*$C$7/100</f>
        <v>273.68203599999998</v>
      </c>
      <c r="I46" s="24">
        <f>I$42*$C$7/100</f>
        <v>342.10254500000002</v>
      </c>
      <c r="J46" s="24">
        <f>J$42*$C$7/100</f>
        <v>513.15381750000006</v>
      </c>
      <c r="K46" s="24">
        <f>K$42*$C$7/100</f>
        <v>684.20509000000004</v>
      </c>
      <c r="L46" s="24">
        <f>L$42*$C$7/100</f>
        <v>1026.3076350000001</v>
      </c>
      <c r="M46" s="24">
        <f>M$42*$C$7/100</f>
        <v>1368.4101800000001</v>
      </c>
    </row>
    <row r="47" spans="3:13" x14ac:dyDescent="0.2">
      <c r="C47">
        <v>5</v>
      </c>
      <c r="D47" s="24">
        <f>D$42*$C$7/100</f>
        <v>34.210254499999998</v>
      </c>
      <c r="E47" s="24">
        <f>E$42*$C$7/100</f>
        <v>68.420508999999996</v>
      </c>
      <c r="F47" s="24">
        <f>F$42*$C$7/100</f>
        <v>136.84101799999999</v>
      </c>
      <c r="G47" s="24">
        <f>G$42*$C$7/100</f>
        <v>205.26152700000003</v>
      </c>
      <c r="H47" s="24">
        <f>H$42*$C$7/100</f>
        <v>273.68203599999998</v>
      </c>
      <c r="I47" s="24">
        <f>I$42*$C$7/100</f>
        <v>342.10254500000002</v>
      </c>
      <c r="J47" s="24">
        <f>J$42*$C$7/100</f>
        <v>513.15381750000006</v>
      </c>
      <c r="K47" s="24">
        <f>K$42*$C$7/100</f>
        <v>684.20509000000004</v>
      </c>
      <c r="L47" s="24">
        <f>L$42*$C$7/100</f>
        <v>1026.3076350000001</v>
      </c>
      <c r="M47" s="24">
        <f>M$42*$C$7/100</f>
        <v>1368.4101800000001</v>
      </c>
    </row>
    <row r="48" spans="3:13" x14ac:dyDescent="0.2">
      <c r="C48">
        <v>6</v>
      </c>
      <c r="D48" s="24">
        <f>D$42*$C$7/100</f>
        <v>34.210254499999998</v>
      </c>
      <c r="E48" s="24">
        <f>E$42*$C$7/100</f>
        <v>68.420508999999996</v>
      </c>
      <c r="F48" s="24">
        <f>F$42*$C$7/100</f>
        <v>136.84101799999999</v>
      </c>
      <c r="G48" s="24">
        <f>G$42*$C$7/100</f>
        <v>205.26152700000003</v>
      </c>
      <c r="H48" s="24">
        <f>H$42*$C$7/100</f>
        <v>273.68203599999998</v>
      </c>
      <c r="I48" s="24">
        <f>I$42*$C$7/100</f>
        <v>342.10254500000002</v>
      </c>
      <c r="J48" s="24">
        <f>J$42*$C$7/100</f>
        <v>513.15381750000006</v>
      </c>
      <c r="K48" s="24">
        <f>K$42*$C$7/100</f>
        <v>684.20509000000004</v>
      </c>
      <c r="L48" s="24">
        <f>L$42*$C$7/100</f>
        <v>1026.3076350000001</v>
      </c>
      <c r="M48" s="24">
        <f>M$42*$C$7/100</f>
        <v>1368.4101800000001</v>
      </c>
    </row>
    <row r="49" spans="3:13" x14ac:dyDescent="0.2">
      <c r="C49">
        <v>7</v>
      </c>
      <c r="D49" s="24">
        <f>D$42*$C$7/100</f>
        <v>34.210254499999998</v>
      </c>
      <c r="E49" s="24">
        <f>E$42*$C$7/100</f>
        <v>68.420508999999996</v>
      </c>
      <c r="F49" s="24">
        <f>F$42*$C$7/100</f>
        <v>136.84101799999999</v>
      </c>
      <c r="G49" s="24">
        <f>G$42*$C$7/100</f>
        <v>205.26152700000003</v>
      </c>
      <c r="H49" s="24">
        <f>H$42*$C$7/100</f>
        <v>273.68203599999998</v>
      </c>
      <c r="I49" s="24">
        <f>I$42*$C$7/100</f>
        <v>342.10254500000002</v>
      </c>
      <c r="J49" s="24">
        <f>J$42*$C$7/100</f>
        <v>513.15381750000006</v>
      </c>
      <c r="K49" s="24">
        <f>K$42*$C$7/100</f>
        <v>684.20509000000004</v>
      </c>
      <c r="L49" s="24">
        <f>L$42*$C$7/100</f>
        <v>1026.3076350000001</v>
      </c>
      <c r="M49" s="24">
        <f>M$42*$C$7/100</f>
        <v>1368.4101800000001</v>
      </c>
    </row>
    <row r="50" spans="3:13" x14ac:dyDescent="0.2">
      <c r="C50">
        <v>8</v>
      </c>
      <c r="D50" s="24">
        <f>D$42*$C$7/100</f>
        <v>34.210254499999998</v>
      </c>
      <c r="E50" s="24">
        <f>E$42*$C$7/100</f>
        <v>68.420508999999996</v>
      </c>
      <c r="F50" s="24">
        <f>F$42*$C$7/100</f>
        <v>136.84101799999999</v>
      </c>
      <c r="G50" s="24">
        <f>G$42*$C$7/100</f>
        <v>205.26152700000003</v>
      </c>
      <c r="H50" s="24">
        <f>H$42*$C$7/100</f>
        <v>273.68203599999998</v>
      </c>
      <c r="I50" s="24">
        <f>I$42*$C$7/100</f>
        <v>342.10254500000002</v>
      </c>
      <c r="J50" s="24">
        <f>J$42*$C$7/100</f>
        <v>513.15381750000006</v>
      </c>
      <c r="K50" s="24">
        <f>K$42*$C$7/100</f>
        <v>684.20509000000004</v>
      </c>
      <c r="L50" s="24">
        <f>L$42*$C$7/100</f>
        <v>1026.3076350000001</v>
      </c>
      <c r="M50" s="24">
        <f>M$42*$C$7/100</f>
        <v>1368.4101800000001</v>
      </c>
    </row>
    <row r="51" spans="3:13" x14ac:dyDescent="0.2">
      <c r="C51">
        <v>9</v>
      </c>
      <c r="D51" s="24">
        <f>D$42*$C$7/100</f>
        <v>34.210254499999998</v>
      </c>
      <c r="E51" s="24">
        <f>E$42*$C$7/100</f>
        <v>68.420508999999996</v>
      </c>
      <c r="F51" s="24">
        <f>F$42*$C$7/100</f>
        <v>136.84101799999999</v>
      </c>
      <c r="G51" s="24">
        <f>G$42*$C$7/100</f>
        <v>205.26152700000003</v>
      </c>
      <c r="H51" s="24">
        <f>H$42*$C$7/100</f>
        <v>273.68203599999998</v>
      </c>
      <c r="I51" s="24">
        <f>I$42*$C$7/100</f>
        <v>342.10254500000002</v>
      </c>
      <c r="J51" s="24">
        <f>J$42*$C$7/100</f>
        <v>513.15381750000006</v>
      </c>
      <c r="K51" s="24">
        <f>K$42*$C$7/100</f>
        <v>684.20509000000004</v>
      </c>
      <c r="L51" s="24">
        <f>L$42*$C$7/100</f>
        <v>1026.3076350000001</v>
      </c>
      <c r="M51" s="24">
        <f>M$42*$C$7/100</f>
        <v>1368.4101800000001</v>
      </c>
    </row>
    <row r="52" spans="3:13" x14ac:dyDescent="0.2">
      <c r="C52">
        <v>10</v>
      </c>
      <c r="D52" s="24">
        <f>D$42*$C$7/100</f>
        <v>34.210254499999998</v>
      </c>
      <c r="E52" s="24">
        <f>E$42*$C$7/100</f>
        <v>68.420508999999996</v>
      </c>
      <c r="F52" s="24">
        <f>F$42*$C$7/100</f>
        <v>136.84101799999999</v>
      </c>
      <c r="G52" s="24">
        <f>G$42*$C$7/100</f>
        <v>205.26152700000003</v>
      </c>
      <c r="H52" s="24">
        <f>H$42*$C$7/100</f>
        <v>273.68203599999998</v>
      </c>
      <c r="I52" s="24">
        <f>I$42*$C$7/100</f>
        <v>342.10254500000002</v>
      </c>
      <c r="J52" s="24">
        <f>J$42*$C$7/100</f>
        <v>513.15381750000006</v>
      </c>
      <c r="K52" s="24">
        <f>K$42*$C$7/100</f>
        <v>684.20509000000004</v>
      </c>
      <c r="L52" s="24">
        <f>L$42*$C$7/100</f>
        <v>1026.3076350000001</v>
      </c>
      <c r="M52" s="24">
        <f>M$42*$C$7/100</f>
        <v>1368.4101800000001</v>
      </c>
    </row>
    <row r="53" spans="3:13" x14ac:dyDescent="0.2">
      <c r="C53">
        <v>12</v>
      </c>
      <c r="D53" s="24">
        <f>D$42*$C$7/100</f>
        <v>34.210254499999998</v>
      </c>
      <c r="E53" s="24">
        <f>E$42*$C$7/100</f>
        <v>68.420508999999996</v>
      </c>
      <c r="F53" s="24">
        <f>F$42*$C$7/100</f>
        <v>136.84101799999999</v>
      </c>
      <c r="G53" s="24">
        <f>G$42*$C$7/100</f>
        <v>205.26152700000003</v>
      </c>
      <c r="H53" s="24">
        <f>H$42*$C$7/100</f>
        <v>273.68203599999998</v>
      </c>
      <c r="I53" s="24">
        <f>I$42*$C$7/100</f>
        <v>342.10254500000002</v>
      </c>
      <c r="J53" s="24">
        <f>J$42*$C$7/100</f>
        <v>513.15381750000006</v>
      </c>
      <c r="K53" s="24">
        <f>K$42*$C$7/100</f>
        <v>684.20509000000004</v>
      </c>
      <c r="L53" s="24">
        <f>L$42*$C$7/100</f>
        <v>1026.3076350000001</v>
      </c>
      <c r="M53" s="24">
        <f>M$42*$C$7/100</f>
        <v>1368.4101800000001</v>
      </c>
    </row>
    <row r="54" spans="3:13" x14ac:dyDescent="0.2">
      <c r="C54">
        <v>15</v>
      </c>
      <c r="D54" s="24">
        <f>D$42*$C$7/100</f>
        <v>34.210254499999998</v>
      </c>
      <c r="E54" s="24">
        <f>E$42*$C$7/100</f>
        <v>68.420508999999996</v>
      </c>
      <c r="F54" s="24">
        <f>F$42*$C$7/100</f>
        <v>136.84101799999999</v>
      </c>
      <c r="G54" s="24">
        <f>G$42*$C$7/100</f>
        <v>205.26152700000003</v>
      </c>
      <c r="H54" s="24">
        <f>H$42*$C$7/100</f>
        <v>273.68203599999998</v>
      </c>
      <c r="I54" s="24">
        <f>I$42*$C$7/100</f>
        <v>342.10254500000002</v>
      </c>
      <c r="J54" s="24">
        <f>J$42*$C$7/100</f>
        <v>513.15381750000006</v>
      </c>
      <c r="K54" s="24">
        <f>K$42*$C$7/100</f>
        <v>684.20509000000004</v>
      </c>
      <c r="L54" s="24">
        <f>L$42*$C$7/100</f>
        <v>1026.3076350000001</v>
      </c>
      <c r="M54" s="24">
        <f>M$42*$C$7/100</f>
        <v>1368.4101800000001</v>
      </c>
    </row>
    <row r="55" spans="3:13" x14ac:dyDescent="0.2">
      <c r="C55">
        <v>18</v>
      </c>
      <c r="D55" s="24">
        <f>D$42*$C$7/100</f>
        <v>34.210254499999998</v>
      </c>
      <c r="E55" s="24">
        <f>E$42*$C$7/100</f>
        <v>68.420508999999996</v>
      </c>
      <c r="F55" s="24">
        <f>F$42*$C$7/100</f>
        <v>136.84101799999999</v>
      </c>
      <c r="G55" s="24">
        <f>G$42*$C$7/100</f>
        <v>205.26152700000003</v>
      </c>
      <c r="H55" s="24">
        <f>H$42*$C$7/100</f>
        <v>273.68203599999998</v>
      </c>
      <c r="I55" s="24">
        <f>I$42*$C$7/100</f>
        <v>342.10254500000002</v>
      </c>
      <c r="J55" s="24">
        <f>J$42*$C$7/100</f>
        <v>513.15381750000006</v>
      </c>
      <c r="K55" s="24">
        <f>K$42*$C$7/100</f>
        <v>684.20509000000004</v>
      </c>
      <c r="L55" s="24">
        <f>L$42*$C$7/100</f>
        <v>1026.3076350000001</v>
      </c>
      <c r="M55" s="24">
        <f>M$42*$C$7/100</f>
        <v>1368.4101800000001</v>
      </c>
    </row>
    <row r="56" spans="3:13" x14ac:dyDescent="0.2">
      <c r="C56">
        <v>22</v>
      </c>
      <c r="D56" s="24">
        <f>D$42*$C$7/100</f>
        <v>34.210254499999998</v>
      </c>
      <c r="E56" s="24">
        <f>E$42*$C$7/100</f>
        <v>68.420508999999996</v>
      </c>
      <c r="F56" s="24">
        <f>F$42*$C$7/100</f>
        <v>136.84101799999999</v>
      </c>
      <c r="G56" s="24">
        <f>G$42*$C$7/100</f>
        <v>205.26152700000003</v>
      </c>
      <c r="H56" s="24">
        <f>H$42*$C$7/100</f>
        <v>273.68203599999998</v>
      </c>
      <c r="I56" s="24">
        <f>I$42*$C$7/100</f>
        <v>342.10254500000002</v>
      </c>
      <c r="J56" s="24">
        <f>J$42*$C$7/100</f>
        <v>513.15381750000006</v>
      </c>
      <c r="K56" s="24">
        <f>K$42*$C$7/100</f>
        <v>684.20509000000004</v>
      </c>
      <c r="L56" s="24">
        <f>L$42*$C$7/100</f>
        <v>1026.3076350000001</v>
      </c>
      <c r="M56" s="24">
        <f>M$42*$C$7/100</f>
        <v>1368.4101800000001</v>
      </c>
    </row>
    <row r="57" spans="3:13" x14ac:dyDescent="0.2">
      <c r="C57">
        <v>25</v>
      </c>
      <c r="D57" s="24">
        <f>D$42*$C$7/100</f>
        <v>34.210254499999998</v>
      </c>
      <c r="E57" s="24">
        <f>E$42*$C$7/100</f>
        <v>68.420508999999996</v>
      </c>
      <c r="F57" s="24">
        <f>F$42*$C$7/100</f>
        <v>136.84101799999999</v>
      </c>
      <c r="G57" s="24">
        <f>G$42*$C$7/100</f>
        <v>205.26152700000003</v>
      </c>
      <c r="H57" s="24">
        <f>H$42*$C$7/100</f>
        <v>273.68203599999998</v>
      </c>
      <c r="I57" s="24">
        <f>I$42*$C$7/100</f>
        <v>342.10254500000002</v>
      </c>
      <c r="J57" s="24">
        <f>J$42*$C$7/100</f>
        <v>513.15381750000006</v>
      </c>
      <c r="K57" s="24">
        <f>K$42*$C$7/100</f>
        <v>684.20509000000004</v>
      </c>
      <c r="L57" s="24">
        <f>L$42*$C$7/100</f>
        <v>1026.3076350000001</v>
      </c>
      <c r="M57" s="24">
        <f>M$42*$C$7/100</f>
        <v>1368.4101800000001</v>
      </c>
    </row>
    <row r="60" spans="3:13" x14ac:dyDescent="0.2">
      <c r="C60" t="s">
        <v>75</v>
      </c>
    </row>
    <row r="61" spans="3:13" x14ac:dyDescent="0.2">
      <c r="D61">
        <v>500</v>
      </c>
      <c r="E61">
        <v>1000</v>
      </c>
      <c r="F61">
        <v>2000</v>
      </c>
      <c r="G61">
        <v>3000</v>
      </c>
      <c r="H61">
        <v>4000</v>
      </c>
      <c r="I61">
        <v>5000</v>
      </c>
      <c r="J61">
        <v>7500</v>
      </c>
      <c r="K61">
        <v>10000</v>
      </c>
      <c r="L61">
        <v>15000</v>
      </c>
      <c r="M61">
        <v>20000</v>
      </c>
    </row>
    <row r="62" spans="3:13" x14ac:dyDescent="0.2">
      <c r="C62">
        <v>1</v>
      </c>
      <c r="D62" s="24">
        <f>IF((D$61*$C$8/100+HLOOKUP($C$2,DNBT2023!$F$6:$O$36,4,TRUE)*MAX(Bedrag!$C62,2.5))/D$61&gt;HLOOKUP($C$2,DNBT2023!$F$6:$O$36,9,TRUE)/1000,HLOOKUP($C$2,DNBT2023!$F$6:$O$36,9,TRUE)/1000*Bedrag!D$61,D$61*$C$8/100+HLOOKUP($C$2,DNBT2023!$F$6:$O$36,4,TRUE)*MAX(Bedrag!$C62,2.5))</f>
        <v>96.013199999999998</v>
      </c>
      <c r="E62" s="24">
        <f>IF((E$61*$C$8/100+HLOOKUP($C$2,DNBT2023!$F$6:$O$36,4,TRUE)*MAX(Bedrag!$C62,2.5))/E$61&gt;HLOOKUP($C$2,DNBT2023!$F$6:$O$36,9,TRUE)/1000,HLOOKUP($C$2,DNBT2023!$F$6:$O$36,9,TRUE)/1000*Bedrag!E$61,E$61*$C$8/100+HLOOKUP($C$2,DNBT2023!$F$6:$O$36,4,TRUE)*MAX(Bedrag!$C62,2.5))</f>
        <v>128.24247600000001</v>
      </c>
      <c r="F62" s="24">
        <f>IF((F$61*$C$8/100+HLOOKUP($C$2,DNBT2023!$F$6:$O$36,4,TRUE)*MAX(Bedrag!$C62,2.5))/F$61&gt;HLOOKUP($C$2,DNBT2023!$F$6:$O$36,9,TRUE)/1000,HLOOKUP($C$2,DNBT2023!$F$6:$O$36,9,TRUE)/1000*Bedrag!F$61,F$61*$C$8/100+HLOOKUP($C$2,DNBT2023!$F$6:$O$36,4,TRUE)*MAX(Bedrag!$C62,2.5))</f>
        <v>167.68995200000001</v>
      </c>
      <c r="G62" s="24">
        <f>IF((G$61*$C$8/100+HLOOKUP($C$2,DNBT2023!$F$6:$O$36,4,TRUE)*MAX(Bedrag!$C62,2.5))/G$61&gt;HLOOKUP($C$2,DNBT2023!$F$6:$O$36,9,TRUE)/1000,HLOOKUP($C$2,DNBT2023!$F$6:$O$36,9,TRUE)/1000*Bedrag!G$61,G$61*$C$8/100+HLOOKUP($C$2,DNBT2023!$F$6:$O$36,4,TRUE)*MAX(Bedrag!$C62,2.5))</f>
        <v>207.137428</v>
      </c>
      <c r="H62" s="24">
        <f>IF((H$61*$C$8/100+HLOOKUP($C$2,DNBT2023!$F$6:$O$36,4,TRUE)*MAX(Bedrag!$C62,2.5))/H$61&gt;HLOOKUP($C$2,DNBT2023!$F$6:$O$36,9,TRUE)/1000,HLOOKUP($C$2,DNBT2023!$F$6:$O$36,9,TRUE)/1000*Bedrag!H$61,H$61*$C$8/100+HLOOKUP($C$2,DNBT2023!$F$6:$O$36,4,TRUE)*MAX(Bedrag!$C62,2.5))</f>
        <v>246.58490399999999</v>
      </c>
      <c r="I62" s="24">
        <f>IF((I$61*$C$8/100+HLOOKUP($C$2,DNBT2023!$F$6:$O$36,4,TRUE)*MAX(Bedrag!$C62,2.5))/I$61&gt;HLOOKUP($C$2,DNBT2023!$F$6:$O$36,9,TRUE)/1000,HLOOKUP($C$2,DNBT2023!$F$6:$O$36,9,TRUE)/1000*Bedrag!I$61,I$61*$C$8/100+HLOOKUP($C$2,DNBT2023!$F$6:$O$36,4,TRUE)*MAX(Bedrag!$C62,2.5))</f>
        <v>286.03237999999999</v>
      </c>
      <c r="J62" s="24">
        <f>IF((J$61*$C$8/100+HLOOKUP($C$2,DNBT2023!$F$6:$O$36,4,TRUE)*MAX(Bedrag!$C62,2.5))/J$61&gt;HLOOKUP($C$2,DNBT2023!$F$6:$O$36,9,TRUE)/1000,HLOOKUP($C$2,DNBT2023!$F$6:$O$36,9,TRUE)/1000*Bedrag!J$61,J$61*$C$8/100+HLOOKUP($C$2,DNBT2023!$F$6:$O$36,4,TRUE)*MAX(Bedrag!$C62,2.5))</f>
        <v>384.65107</v>
      </c>
      <c r="K62" s="24">
        <f>IF((K$61*$C$8/100+HLOOKUP($C$2,DNBT2023!$F$6:$O$36,4,TRUE)*MAX(Bedrag!$C62,2.5))/K$61&gt;HLOOKUP($C$2,DNBT2023!$F$6:$O$36,9,TRUE)/1000,HLOOKUP($C$2,DNBT2023!$F$6:$O$36,9,TRUE)/1000*Bedrag!K$61,K$61*$C$8/100+HLOOKUP($C$2,DNBT2023!$F$6:$O$36,4,TRUE)*MAX(Bedrag!$C62,2.5))</f>
        <v>483.26976000000002</v>
      </c>
      <c r="L62" s="24">
        <f>IF((L$61*$C$8/100+HLOOKUP($C$2,DNBT2023!$F$6:$O$36,4,TRUE)*MAX(Bedrag!$C62,2.5))/L$61&gt;HLOOKUP($C$2,DNBT2023!$F$6:$O$36,9,TRUE)/1000,HLOOKUP($C$2,DNBT2023!$F$6:$O$36,9,TRUE)/1000*Bedrag!L$61,L$61*$C$8/100+HLOOKUP($C$2,DNBT2023!$F$6:$O$36,4,TRUE)*MAX(Bedrag!$C62,2.5))</f>
        <v>680.50713999999994</v>
      </c>
      <c r="M62" s="24">
        <f>IF((M$61*$C$8/100+HLOOKUP($C$2,DNBT2023!$F$6:$O$36,4,TRUE)*MAX(Bedrag!$C62,2.5))/M$61&gt;HLOOKUP($C$2,DNBT2023!$F$6:$O$36,9,TRUE)/1000,HLOOKUP($C$2,DNBT2023!$F$6:$O$36,9,TRUE)/1000*Bedrag!M$61,M$61*$C$8/100+HLOOKUP($C$2,DNBT2023!$F$6:$O$36,4,TRUE)*MAX(Bedrag!$C62,2.5))</f>
        <v>877.74451999999997</v>
      </c>
    </row>
    <row r="63" spans="3:13" x14ac:dyDescent="0.2">
      <c r="C63">
        <v>2</v>
      </c>
      <c r="D63" s="24">
        <f>IF((D$61*$C$8/100+HLOOKUP($C$2,DNBT2023!$F$6:$O$36,4,TRUE)*MAX(Bedrag!$C63,2.5))/D$61&gt;HLOOKUP($C$2,DNBT2023!$F$6:$O$36,9,TRUE)/1000,HLOOKUP($C$2,DNBT2023!$F$6:$O$36,9,TRUE)/1000*Bedrag!D$61,D$61*$C$8/100+HLOOKUP($C$2,DNBT2023!$F$6:$O$36,4,TRUE)*MAX(Bedrag!$C63,2.5))</f>
        <v>96.013199999999998</v>
      </c>
      <c r="E63" s="24">
        <f>IF((E$61*$C$8/100+HLOOKUP($C$2,DNBT2023!$F$6:$O$36,4,TRUE)*MAX(Bedrag!$C63,2.5))/E$61&gt;HLOOKUP($C$2,DNBT2023!$F$6:$O$36,9,TRUE)/1000,HLOOKUP($C$2,DNBT2023!$F$6:$O$36,9,TRUE)/1000*Bedrag!E$61,E$61*$C$8/100+HLOOKUP($C$2,DNBT2023!$F$6:$O$36,4,TRUE)*MAX(Bedrag!$C63,2.5))</f>
        <v>128.24247600000001</v>
      </c>
      <c r="F63" s="24">
        <f>IF((F$61*$C$8/100+HLOOKUP($C$2,DNBT2023!$F$6:$O$36,4,TRUE)*MAX(Bedrag!$C63,2.5))/F$61&gt;HLOOKUP($C$2,DNBT2023!$F$6:$O$36,9,TRUE)/1000,HLOOKUP($C$2,DNBT2023!$F$6:$O$36,9,TRUE)/1000*Bedrag!F$61,F$61*$C$8/100+HLOOKUP($C$2,DNBT2023!$F$6:$O$36,4,TRUE)*MAX(Bedrag!$C63,2.5))</f>
        <v>167.68995200000001</v>
      </c>
      <c r="G63" s="24">
        <f>IF((G$61*$C$8/100+HLOOKUP($C$2,DNBT2023!$F$6:$O$36,4,TRUE)*MAX(Bedrag!$C63,2.5))/G$61&gt;HLOOKUP($C$2,DNBT2023!$F$6:$O$36,9,TRUE)/1000,HLOOKUP($C$2,DNBT2023!$F$6:$O$36,9,TRUE)/1000*Bedrag!G$61,G$61*$C$8/100+HLOOKUP($C$2,DNBT2023!$F$6:$O$36,4,TRUE)*MAX(Bedrag!$C63,2.5))</f>
        <v>207.137428</v>
      </c>
      <c r="H63" s="24">
        <f>IF((H$61*$C$8/100+HLOOKUP($C$2,DNBT2023!$F$6:$O$36,4,TRUE)*MAX(Bedrag!$C63,2.5))/H$61&gt;HLOOKUP($C$2,DNBT2023!$F$6:$O$36,9,TRUE)/1000,HLOOKUP($C$2,DNBT2023!$F$6:$O$36,9,TRUE)/1000*Bedrag!H$61,H$61*$C$8/100+HLOOKUP($C$2,DNBT2023!$F$6:$O$36,4,TRUE)*MAX(Bedrag!$C63,2.5))</f>
        <v>246.58490399999999</v>
      </c>
      <c r="I63" s="24">
        <f>IF((I$61*$C$8/100+HLOOKUP($C$2,DNBT2023!$F$6:$O$36,4,TRUE)*MAX(Bedrag!$C63,2.5))/I$61&gt;HLOOKUP($C$2,DNBT2023!$F$6:$O$36,9,TRUE)/1000,HLOOKUP($C$2,DNBT2023!$F$6:$O$36,9,TRUE)/1000*Bedrag!I$61,I$61*$C$8/100+HLOOKUP($C$2,DNBT2023!$F$6:$O$36,4,TRUE)*MAX(Bedrag!$C63,2.5))</f>
        <v>286.03237999999999</v>
      </c>
      <c r="J63" s="24">
        <f>IF((J$61*$C$8/100+HLOOKUP($C$2,DNBT2023!$F$6:$O$36,4,TRUE)*MAX(Bedrag!$C63,2.5))/J$61&gt;HLOOKUP($C$2,DNBT2023!$F$6:$O$36,9,TRUE)/1000,HLOOKUP($C$2,DNBT2023!$F$6:$O$36,9,TRUE)/1000*Bedrag!J$61,J$61*$C$8/100+HLOOKUP($C$2,DNBT2023!$F$6:$O$36,4,TRUE)*MAX(Bedrag!$C63,2.5))</f>
        <v>384.65107</v>
      </c>
      <c r="K63" s="24">
        <f>IF((K$61*$C$8/100+HLOOKUP($C$2,DNBT2023!$F$6:$O$36,4,TRUE)*MAX(Bedrag!$C63,2.5))/K$61&gt;HLOOKUP($C$2,DNBT2023!$F$6:$O$36,9,TRUE)/1000,HLOOKUP($C$2,DNBT2023!$F$6:$O$36,9,TRUE)/1000*Bedrag!K$61,K$61*$C$8/100+HLOOKUP($C$2,DNBT2023!$F$6:$O$36,4,TRUE)*MAX(Bedrag!$C63,2.5))</f>
        <v>483.26976000000002</v>
      </c>
      <c r="L63" s="24">
        <f>IF((L$61*$C$8/100+HLOOKUP($C$2,DNBT2023!$F$6:$O$36,4,TRUE)*MAX(Bedrag!$C63,2.5))/L$61&gt;HLOOKUP($C$2,DNBT2023!$F$6:$O$36,9,TRUE)/1000,HLOOKUP($C$2,DNBT2023!$F$6:$O$36,9,TRUE)/1000*Bedrag!L$61,L$61*$C$8/100+HLOOKUP($C$2,DNBT2023!$F$6:$O$36,4,TRUE)*MAX(Bedrag!$C63,2.5))</f>
        <v>680.50713999999994</v>
      </c>
      <c r="M63" s="24">
        <f>IF((M$61*$C$8/100+HLOOKUP($C$2,DNBT2023!$F$6:$O$36,4,TRUE)*MAX(Bedrag!$C63,2.5))/M$61&gt;HLOOKUP($C$2,DNBT2023!$F$6:$O$36,9,TRUE)/1000,HLOOKUP($C$2,DNBT2023!$F$6:$O$36,9,TRUE)/1000*Bedrag!M$61,M$61*$C$8/100+HLOOKUP($C$2,DNBT2023!$F$6:$O$36,4,TRUE)*MAX(Bedrag!$C63,2.5))</f>
        <v>877.74451999999997</v>
      </c>
    </row>
    <row r="64" spans="3:13" x14ac:dyDescent="0.2">
      <c r="C64">
        <v>3</v>
      </c>
      <c r="D64" s="24">
        <f>IF((D$61*$C$8/100+HLOOKUP($C$2,DNBT2023!$F$6:$O$36,4,TRUE)*MAX(Bedrag!$C64,2.5))/D$61&gt;HLOOKUP($C$2,DNBT2023!$F$6:$O$36,9,TRUE)/1000,HLOOKUP($C$2,DNBT2023!$F$6:$O$36,9,TRUE)/1000*Bedrag!D$61,D$61*$C$8/100+HLOOKUP($C$2,DNBT2023!$F$6:$O$36,4,TRUE)*MAX(Bedrag!$C64,2.5))</f>
        <v>96.013199999999998</v>
      </c>
      <c r="E64" s="24">
        <f>IF((E$61*$C$8/100+HLOOKUP($C$2,DNBT2023!$F$6:$O$36,4,TRUE)*MAX(Bedrag!$C64,2.5))/E$61&gt;HLOOKUP($C$2,DNBT2023!$F$6:$O$36,9,TRUE)/1000,HLOOKUP($C$2,DNBT2023!$F$6:$O$36,9,TRUE)/1000*Bedrag!E$61,E$61*$C$8/100+HLOOKUP($C$2,DNBT2023!$F$6:$O$36,4,TRUE)*MAX(Bedrag!$C64,2.5))</f>
        <v>146.001476</v>
      </c>
      <c r="F64" s="24">
        <f>IF((F$61*$C$8/100+HLOOKUP($C$2,DNBT2023!$F$6:$O$36,4,TRUE)*MAX(Bedrag!$C64,2.5))/F$61&gt;HLOOKUP($C$2,DNBT2023!$F$6:$O$36,9,TRUE)/1000,HLOOKUP($C$2,DNBT2023!$F$6:$O$36,9,TRUE)/1000*Bedrag!F$61,F$61*$C$8/100+HLOOKUP($C$2,DNBT2023!$F$6:$O$36,4,TRUE)*MAX(Bedrag!$C64,2.5))</f>
        <v>185.44895199999999</v>
      </c>
      <c r="G64" s="24">
        <f>IF((G$61*$C$8/100+HLOOKUP($C$2,DNBT2023!$F$6:$O$36,4,TRUE)*MAX(Bedrag!$C64,2.5))/G$61&gt;HLOOKUP($C$2,DNBT2023!$F$6:$O$36,9,TRUE)/1000,HLOOKUP($C$2,DNBT2023!$F$6:$O$36,9,TRUE)/1000*Bedrag!G$61,G$61*$C$8/100+HLOOKUP($C$2,DNBT2023!$F$6:$O$36,4,TRUE)*MAX(Bedrag!$C64,2.5))</f>
        <v>224.89642800000001</v>
      </c>
      <c r="H64" s="24">
        <f>IF((H$61*$C$8/100+HLOOKUP($C$2,DNBT2023!$F$6:$O$36,4,TRUE)*MAX(Bedrag!$C64,2.5))/H$61&gt;HLOOKUP($C$2,DNBT2023!$F$6:$O$36,9,TRUE)/1000,HLOOKUP($C$2,DNBT2023!$F$6:$O$36,9,TRUE)/1000*Bedrag!H$61,H$61*$C$8/100+HLOOKUP($C$2,DNBT2023!$F$6:$O$36,4,TRUE)*MAX(Bedrag!$C64,2.5))</f>
        <v>264.34390399999995</v>
      </c>
      <c r="I64" s="24">
        <f>IF((I$61*$C$8/100+HLOOKUP($C$2,DNBT2023!$F$6:$O$36,4,TRUE)*MAX(Bedrag!$C64,2.5))/I$61&gt;HLOOKUP($C$2,DNBT2023!$F$6:$O$36,9,TRUE)/1000,HLOOKUP($C$2,DNBT2023!$F$6:$O$36,9,TRUE)/1000*Bedrag!I$61,I$61*$C$8/100+HLOOKUP($C$2,DNBT2023!$F$6:$O$36,4,TRUE)*MAX(Bedrag!$C64,2.5))</f>
        <v>303.79138</v>
      </c>
      <c r="J64" s="24">
        <f>IF((J$61*$C$8/100+HLOOKUP($C$2,DNBT2023!$F$6:$O$36,4,TRUE)*MAX(Bedrag!$C64,2.5))/J$61&gt;HLOOKUP($C$2,DNBT2023!$F$6:$O$36,9,TRUE)/1000,HLOOKUP($C$2,DNBT2023!$F$6:$O$36,9,TRUE)/1000*Bedrag!J$61,J$61*$C$8/100+HLOOKUP($C$2,DNBT2023!$F$6:$O$36,4,TRUE)*MAX(Bedrag!$C64,2.5))</f>
        <v>402.41007000000002</v>
      </c>
      <c r="K64" s="24">
        <f>IF((K$61*$C$8/100+HLOOKUP($C$2,DNBT2023!$F$6:$O$36,4,TRUE)*MAX(Bedrag!$C64,2.5))/K$61&gt;HLOOKUP($C$2,DNBT2023!$F$6:$O$36,9,TRUE)/1000,HLOOKUP($C$2,DNBT2023!$F$6:$O$36,9,TRUE)/1000*Bedrag!K$61,K$61*$C$8/100+HLOOKUP($C$2,DNBT2023!$F$6:$O$36,4,TRUE)*MAX(Bedrag!$C64,2.5))</f>
        <v>501.02876000000003</v>
      </c>
      <c r="L64" s="24">
        <f>IF((L$61*$C$8/100+HLOOKUP($C$2,DNBT2023!$F$6:$O$36,4,TRUE)*MAX(Bedrag!$C64,2.5))/L$61&gt;HLOOKUP($C$2,DNBT2023!$F$6:$O$36,9,TRUE)/1000,HLOOKUP($C$2,DNBT2023!$F$6:$O$36,9,TRUE)/1000*Bedrag!L$61,L$61*$C$8/100+HLOOKUP($C$2,DNBT2023!$F$6:$O$36,4,TRUE)*MAX(Bedrag!$C64,2.5))</f>
        <v>698.26613999999995</v>
      </c>
      <c r="M64" s="24">
        <f>IF((M$61*$C$8/100+HLOOKUP($C$2,DNBT2023!$F$6:$O$36,4,TRUE)*MAX(Bedrag!$C64,2.5))/M$61&gt;HLOOKUP($C$2,DNBT2023!$F$6:$O$36,9,TRUE)/1000,HLOOKUP($C$2,DNBT2023!$F$6:$O$36,9,TRUE)/1000*Bedrag!M$61,M$61*$C$8/100+HLOOKUP($C$2,DNBT2023!$F$6:$O$36,4,TRUE)*MAX(Bedrag!$C64,2.5))</f>
        <v>895.50351999999998</v>
      </c>
    </row>
    <row r="65" spans="3:13" x14ac:dyDescent="0.2">
      <c r="C65">
        <v>4</v>
      </c>
      <c r="D65" s="24">
        <f>IF((D$61*$C$8/100+HLOOKUP($C$2,DNBT2023!$F$6:$O$36,4,TRUE)*MAX(Bedrag!$C65,2.5))/D$61&gt;HLOOKUP($C$2,DNBT2023!$F$6:$O$36,9,TRUE)/1000,HLOOKUP($C$2,DNBT2023!$F$6:$O$36,9,TRUE)/1000*Bedrag!D$61,D$61*$C$8/100+HLOOKUP($C$2,DNBT2023!$F$6:$O$36,4,TRUE)*MAX(Bedrag!$C65,2.5))</f>
        <v>96.013199999999998</v>
      </c>
      <c r="E65" s="24">
        <f>IF((E$61*$C$8/100+HLOOKUP($C$2,DNBT2023!$F$6:$O$36,4,TRUE)*MAX(Bedrag!$C65,2.5))/E$61&gt;HLOOKUP($C$2,DNBT2023!$F$6:$O$36,9,TRUE)/1000,HLOOKUP($C$2,DNBT2023!$F$6:$O$36,9,TRUE)/1000*Bedrag!E$61,E$61*$C$8/100+HLOOKUP($C$2,DNBT2023!$F$6:$O$36,4,TRUE)*MAX(Bedrag!$C65,2.5))</f>
        <v>181.519476</v>
      </c>
      <c r="F65" s="24">
        <f>IF((F$61*$C$8/100+HLOOKUP($C$2,DNBT2023!$F$6:$O$36,4,TRUE)*MAX(Bedrag!$C65,2.5))/F$61&gt;HLOOKUP($C$2,DNBT2023!$F$6:$O$36,9,TRUE)/1000,HLOOKUP($C$2,DNBT2023!$F$6:$O$36,9,TRUE)/1000*Bedrag!F$61,F$61*$C$8/100+HLOOKUP($C$2,DNBT2023!$F$6:$O$36,4,TRUE)*MAX(Bedrag!$C65,2.5))</f>
        <v>220.96695199999999</v>
      </c>
      <c r="G65" s="24">
        <f>IF((G$61*$C$8/100+HLOOKUP($C$2,DNBT2023!$F$6:$O$36,4,TRUE)*MAX(Bedrag!$C65,2.5))/G$61&gt;HLOOKUP($C$2,DNBT2023!$F$6:$O$36,9,TRUE)/1000,HLOOKUP($C$2,DNBT2023!$F$6:$O$36,9,TRUE)/1000*Bedrag!G$61,G$61*$C$8/100+HLOOKUP($C$2,DNBT2023!$F$6:$O$36,4,TRUE)*MAX(Bedrag!$C65,2.5))</f>
        <v>260.41442799999999</v>
      </c>
      <c r="H65" s="24">
        <f>IF((H$61*$C$8/100+HLOOKUP($C$2,DNBT2023!$F$6:$O$36,4,TRUE)*MAX(Bedrag!$C65,2.5))/H$61&gt;HLOOKUP($C$2,DNBT2023!$F$6:$O$36,9,TRUE)/1000,HLOOKUP($C$2,DNBT2023!$F$6:$O$36,9,TRUE)/1000*Bedrag!H$61,H$61*$C$8/100+HLOOKUP($C$2,DNBT2023!$F$6:$O$36,4,TRUE)*MAX(Bedrag!$C65,2.5))</f>
        <v>299.86190399999998</v>
      </c>
      <c r="I65" s="24">
        <f>IF((I$61*$C$8/100+HLOOKUP($C$2,DNBT2023!$F$6:$O$36,4,TRUE)*MAX(Bedrag!$C65,2.5))/I$61&gt;HLOOKUP($C$2,DNBT2023!$F$6:$O$36,9,TRUE)/1000,HLOOKUP($C$2,DNBT2023!$F$6:$O$36,9,TRUE)/1000*Bedrag!I$61,I$61*$C$8/100+HLOOKUP($C$2,DNBT2023!$F$6:$O$36,4,TRUE)*MAX(Bedrag!$C65,2.5))</f>
        <v>339.30938000000003</v>
      </c>
      <c r="J65" s="24">
        <f>IF((J$61*$C$8/100+HLOOKUP($C$2,DNBT2023!$F$6:$O$36,4,TRUE)*MAX(Bedrag!$C65,2.5))/J$61&gt;HLOOKUP($C$2,DNBT2023!$F$6:$O$36,9,TRUE)/1000,HLOOKUP($C$2,DNBT2023!$F$6:$O$36,9,TRUE)/1000*Bedrag!J$61,J$61*$C$8/100+HLOOKUP($C$2,DNBT2023!$F$6:$O$36,4,TRUE)*MAX(Bedrag!$C65,2.5))</f>
        <v>437.92806999999999</v>
      </c>
      <c r="K65" s="24">
        <f>IF((K$61*$C$8/100+HLOOKUP($C$2,DNBT2023!$F$6:$O$36,4,TRUE)*MAX(Bedrag!$C65,2.5))/K$61&gt;HLOOKUP($C$2,DNBT2023!$F$6:$O$36,9,TRUE)/1000,HLOOKUP($C$2,DNBT2023!$F$6:$O$36,9,TRUE)/1000*Bedrag!K$61,K$61*$C$8/100+HLOOKUP($C$2,DNBT2023!$F$6:$O$36,4,TRUE)*MAX(Bedrag!$C65,2.5))</f>
        <v>536.54675999999995</v>
      </c>
      <c r="L65" s="24">
        <f>IF((L$61*$C$8/100+HLOOKUP($C$2,DNBT2023!$F$6:$O$36,4,TRUE)*MAX(Bedrag!$C65,2.5))/L$61&gt;HLOOKUP($C$2,DNBT2023!$F$6:$O$36,9,TRUE)/1000,HLOOKUP($C$2,DNBT2023!$F$6:$O$36,9,TRUE)/1000*Bedrag!L$61,L$61*$C$8/100+HLOOKUP($C$2,DNBT2023!$F$6:$O$36,4,TRUE)*MAX(Bedrag!$C65,2.5))</f>
        <v>733.78413999999998</v>
      </c>
      <c r="M65" s="24">
        <f>IF((M$61*$C$8/100+HLOOKUP($C$2,DNBT2023!$F$6:$O$36,4,TRUE)*MAX(Bedrag!$C65,2.5))/M$61&gt;HLOOKUP($C$2,DNBT2023!$F$6:$O$36,9,TRUE)/1000,HLOOKUP($C$2,DNBT2023!$F$6:$O$36,9,TRUE)/1000*Bedrag!M$61,M$61*$C$8/100+HLOOKUP($C$2,DNBT2023!$F$6:$O$36,4,TRUE)*MAX(Bedrag!$C65,2.5))</f>
        <v>931.02152000000001</v>
      </c>
    </row>
    <row r="66" spans="3:13" x14ac:dyDescent="0.2">
      <c r="C66">
        <v>5</v>
      </c>
      <c r="D66" s="24">
        <f>IF((D$61*$C$8/100+HLOOKUP($C$2,DNBT2023!$F$6:$O$36,4,TRUE)*MAX(Bedrag!$C66,2.5))/D$61&gt;HLOOKUP($C$2,DNBT2023!$F$6:$O$36,9,TRUE)/1000,HLOOKUP($C$2,DNBT2023!$F$6:$O$36,9,TRUE)/1000*Bedrag!D$61,D$61*$C$8/100+HLOOKUP($C$2,DNBT2023!$F$6:$O$36,4,TRUE)*MAX(Bedrag!$C66,2.5))</f>
        <v>96.013199999999998</v>
      </c>
      <c r="E66" s="24">
        <f>IF((E$61*$C$8/100+HLOOKUP($C$2,DNBT2023!$F$6:$O$36,4,TRUE)*MAX(Bedrag!$C66,2.5))/E$61&gt;HLOOKUP($C$2,DNBT2023!$F$6:$O$36,9,TRUE)/1000,HLOOKUP($C$2,DNBT2023!$F$6:$O$36,9,TRUE)/1000*Bedrag!E$61,E$61*$C$8/100+HLOOKUP($C$2,DNBT2023!$F$6:$O$36,4,TRUE)*MAX(Bedrag!$C66,2.5))</f>
        <v>192.0264</v>
      </c>
      <c r="F66" s="24">
        <f>IF((F$61*$C$8/100+HLOOKUP($C$2,DNBT2023!$F$6:$O$36,4,TRUE)*MAX(Bedrag!$C66,2.5))/F$61&gt;HLOOKUP($C$2,DNBT2023!$F$6:$O$36,9,TRUE)/1000,HLOOKUP($C$2,DNBT2023!$F$6:$O$36,9,TRUE)/1000*Bedrag!F$61,F$61*$C$8/100+HLOOKUP($C$2,DNBT2023!$F$6:$O$36,4,TRUE)*MAX(Bedrag!$C66,2.5))</f>
        <v>256.48495200000002</v>
      </c>
      <c r="G66" s="24">
        <f>IF((G$61*$C$8/100+HLOOKUP($C$2,DNBT2023!$F$6:$O$36,4,TRUE)*MAX(Bedrag!$C66,2.5))/G$61&gt;HLOOKUP($C$2,DNBT2023!$F$6:$O$36,9,TRUE)/1000,HLOOKUP($C$2,DNBT2023!$F$6:$O$36,9,TRUE)/1000*Bedrag!G$61,G$61*$C$8/100+HLOOKUP($C$2,DNBT2023!$F$6:$O$36,4,TRUE)*MAX(Bedrag!$C66,2.5))</f>
        <v>295.93242800000002</v>
      </c>
      <c r="H66" s="24">
        <f>IF((H$61*$C$8/100+HLOOKUP($C$2,DNBT2023!$F$6:$O$36,4,TRUE)*MAX(Bedrag!$C66,2.5))/H$61&gt;HLOOKUP($C$2,DNBT2023!$F$6:$O$36,9,TRUE)/1000,HLOOKUP($C$2,DNBT2023!$F$6:$O$36,9,TRUE)/1000*Bedrag!H$61,H$61*$C$8/100+HLOOKUP($C$2,DNBT2023!$F$6:$O$36,4,TRUE)*MAX(Bedrag!$C66,2.5))</f>
        <v>335.37990400000001</v>
      </c>
      <c r="I66" s="24">
        <f>IF((I$61*$C$8/100+HLOOKUP($C$2,DNBT2023!$F$6:$O$36,4,TRUE)*MAX(Bedrag!$C66,2.5))/I$61&gt;HLOOKUP($C$2,DNBT2023!$F$6:$O$36,9,TRUE)/1000,HLOOKUP($C$2,DNBT2023!$F$6:$O$36,9,TRUE)/1000*Bedrag!I$61,I$61*$C$8/100+HLOOKUP($C$2,DNBT2023!$F$6:$O$36,4,TRUE)*MAX(Bedrag!$C66,2.5))</f>
        <v>374.82738000000001</v>
      </c>
      <c r="J66" s="24">
        <f>IF((J$61*$C$8/100+HLOOKUP($C$2,DNBT2023!$F$6:$O$36,4,TRUE)*MAX(Bedrag!$C66,2.5))/J$61&gt;HLOOKUP($C$2,DNBT2023!$F$6:$O$36,9,TRUE)/1000,HLOOKUP($C$2,DNBT2023!$F$6:$O$36,9,TRUE)/1000*Bedrag!J$61,J$61*$C$8/100+HLOOKUP($C$2,DNBT2023!$F$6:$O$36,4,TRUE)*MAX(Bedrag!$C66,2.5))</f>
        <v>473.44606999999996</v>
      </c>
      <c r="K66" s="24">
        <f>IF((K$61*$C$8/100+HLOOKUP($C$2,DNBT2023!$F$6:$O$36,4,TRUE)*MAX(Bedrag!$C66,2.5))/K$61&gt;HLOOKUP($C$2,DNBT2023!$F$6:$O$36,9,TRUE)/1000,HLOOKUP($C$2,DNBT2023!$F$6:$O$36,9,TRUE)/1000*Bedrag!K$61,K$61*$C$8/100+HLOOKUP($C$2,DNBT2023!$F$6:$O$36,4,TRUE)*MAX(Bedrag!$C66,2.5))</f>
        <v>572.06475999999998</v>
      </c>
      <c r="L66" s="24">
        <f>IF((L$61*$C$8/100+HLOOKUP($C$2,DNBT2023!$F$6:$O$36,4,TRUE)*MAX(Bedrag!$C66,2.5))/L$61&gt;HLOOKUP($C$2,DNBT2023!$F$6:$O$36,9,TRUE)/1000,HLOOKUP($C$2,DNBT2023!$F$6:$O$36,9,TRUE)/1000*Bedrag!L$61,L$61*$C$8/100+HLOOKUP($C$2,DNBT2023!$F$6:$O$36,4,TRUE)*MAX(Bedrag!$C66,2.5))</f>
        <v>769.30214000000001</v>
      </c>
      <c r="M66" s="24">
        <f>IF((M$61*$C$8/100+HLOOKUP($C$2,DNBT2023!$F$6:$O$36,4,TRUE)*MAX(Bedrag!$C66,2.5))/M$61&gt;HLOOKUP($C$2,DNBT2023!$F$6:$O$36,9,TRUE)/1000,HLOOKUP($C$2,DNBT2023!$F$6:$O$36,9,TRUE)/1000*Bedrag!M$61,M$61*$C$8/100+HLOOKUP($C$2,DNBT2023!$F$6:$O$36,4,TRUE)*MAX(Bedrag!$C66,2.5))</f>
        <v>966.53952000000004</v>
      </c>
    </row>
    <row r="67" spans="3:13" x14ac:dyDescent="0.2">
      <c r="C67">
        <v>6</v>
      </c>
      <c r="D67" s="24">
        <f>IF((D$61*$C$8/100+HLOOKUP($C$2,DNBT2023!$F$6:$O$36,4,TRUE)*MAX(Bedrag!$C67,2.5))/D$61&gt;HLOOKUP($C$2,DNBT2023!$F$6:$O$36,9,TRUE)/1000,HLOOKUP($C$2,DNBT2023!$F$6:$O$36,9,TRUE)/1000*Bedrag!D$61,D$61*$C$8/100+HLOOKUP($C$2,DNBT2023!$F$6:$O$36,4,TRUE)*MAX(Bedrag!$C67,2.5))</f>
        <v>96.013199999999998</v>
      </c>
      <c r="E67" s="24">
        <f>IF((E$61*$C$8/100+HLOOKUP($C$2,DNBT2023!$F$6:$O$36,4,TRUE)*MAX(Bedrag!$C67,2.5))/E$61&gt;HLOOKUP($C$2,DNBT2023!$F$6:$O$36,9,TRUE)/1000,HLOOKUP($C$2,DNBT2023!$F$6:$O$36,9,TRUE)/1000*Bedrag!E$61,E$61*$C$8/100+HLOOKUP($C$2,DNBT2023!$F$6:$O$36,4,TRUE)*MAX(Bedrag!$C67,2.5))</f>
        <v>192.0264</v>
      </c>
      <c r="F67" s="24">
        <f>IF((F$61*$C$8/100+HLOOKUP($C$2,DNBT2023!$F$6:$O$36,4,TRUE)*MAX(Bedrag!$C67,2.5))/F$61&gt;HLOOKUP($C$2,DNBT2023!$F$6:$O$36,9,TRUE)/1000,HLOOKUP($C$2,DNBT2023!$F$6:$O$36,9,TRUE)/1000*Bedrag!F$61,F$61*$C$8/100+HLOOKUP($C$2,DNBT2023!$F$6:$O$36,4,TRUE)*MAX(Bedrag!$C67,2.5))</f>
        <v>292.00295199999999</v>
      </c>
      <c r="G67" s="24">
        <f>IF((G$61*$C$8/100+HLOOKUP($C$2,DNBT2023!$F$6:$O$36,4,TRUE)*MAX(Bedrag!$C67,2.5))/G$61&gt;HLOOKUP($C$2,DNBT2023!$F$6:$O$36,9,TRUE)/1000,HLOOKUP($C$2,DNBT2023!$F$6:$O$36,9,TRUE)/1000*Bedrag!G$61,G$61*$C$8/100+HLOOKUP($C$2,DNBT2023!$F$6:$O$36,4,TRUE)*MAX(Bedrag!$C67,2.5))</f>
        <v>331.45042799999999</v>
      </c>
      <c r="H67" s="24">
        <f>IF((H$61*$C$8/100+HLOOKUP($C$2,DNBT2023!$F$6:$O$36,4,TRUE)*MAX(Bedrag!$C67,2.5))/H$61&gt;HLOOKUP($C$2,DNBT2023!$F$6:$O$36,9,TRUE)/1000,HLOOKUP($C$2,DNBT2023!$F$6:$O$36,9,TRUE)/1000*Bedrag!H$61,H$61*$C$8/100+HLOOKUP($C$2,DNBT2023!$F$6:$O$36,4,TRUE)*MAX(Bedrag!$C67,2.5))</f>
        <v>370.89790399999998</v>
      </c>
      <c r="I67" s="24">
        <f>IF((I$61*$C$8/100+HLOOKUP($C$2,DNBT2023!$F$6:$O$36,4,TRUE)*MAX(Bedrag!$C67,2.5))/I$61&gt;HLOOKUP($C$2,DNBT2023!$F$6:$O$36,9,TRUE)/1000,HLOOKUP($C$2,DNBT2023!$F$6:$O$36,9,TRUE)/1000*Bedrag!I$61,I$61*$C$8/100+HLOOKUP($C$2,DNBT2023!$F$6:$O$36,4,TRUE)*MAX(Bedrag!$C67,2.5))</f>
        <v>410.34537999999998</v>
      </c>
      <c r="J67" s="24">
        <f>IF((J$61*$C$8/100+HLOOKUP($C$2,DNBT2023!$F$6:$O$36,4,TRUE)*MAX(Bedrag!$C67,2.5))/J$61&gt;HLOOKUP($C$2,DNBT2023!$F$6:$O$36,9,TRUE)/1000,HLOOKUP($C$2,DNBT2023!$F$6:$O$36,9,TRUE)/1000*Bedrag!J$61,J$61*$C$8/100+HLOOKUP($C$2,DNBT2023!$F$6:$O$36,4,TRUE)*MAX(Bedrag!$C67,2.5))</f>
        <v>508.96406999999999</v>
      </c>
      <c r="K67" s="24">
        <f>IF((K$61*$C$8/100+HLOOKUP($C$2,DNBT2023!$F$6:$O$36,4,TRUE)*MAX(Bedrag!$C67,2.5))/K$61&gt;HLOOKUP($C$2,DNBT2023!$F$6:$O$36,9,TRUE)/1000,HLOOKUP($C$2,DNBT2023!$F$6:$O$36,9,TRUE)/1000*Bedrag!K$61,K$61*$C$8/100+HLOOKUP($C$2,DNBT2023!$F$6:$O$36,4,TRUE)*MAX(Bedrag!$C67,2.5))</f>
        <v>607.58276000000001</v>
      </c>
      <c r="L67" s="24">
        <f>IF((L$61*$C$8/100+HLOOKUP($C$2,DNBT2023!$F$6:$O$36,4,TRUE)*MAX(Bedrag!$C67,2.5))/L$61&gt;HLOOKUP($C$2,DNBT2023!$F$6:$O$36,9,TRUE)/1000,HLOOKUP($C$2,DNBT2023!$F$6:$O$36,9,TRUE)/1000*Bedrag!L$61,L$61*$C$8/100+HLOOKUP($C$2,DNBT2023!$F$6:$O$36,4,TRUE)*MAX(Bedrag!$C67,2.5))</f>
        <v>804.82014000000004</v>
      </c>
      <c r="M67" s="24">
        <f>IF((M$61*$C$8/100+HLOOKUP($C$2,DNBT2023!$F$6:$O$36,4,TRUE)*MAX(Bedrag!$C67,2.5))/M$61&gt;HLOOKUP($C$2,DNBT2023!$F$6:$O$36,9,TRUE)/1000,HLOOKUP($C$2,DNBT2023!$F$6:$O$36,9,TRUE)/1000*Bedrag!M$61,M$61*$C$8/100+HLOOKUP($C$2,DNBT2023!$F$6:$O$36,4,TRUE)*MAX(Bedrag!$C67,2.5))</f>
        <v>1002.0575200000001</v>
      </c>
    </row>
    <row r="68" spans="3:13" x14ac:dyDescent="0.2">
      <c r="C68">
        <v>7</v>
      </c>
      <c r="D68" s="24">
        <f>IF((D$61*$C$8/100+HLOOKUP($C$2,DNBT2023!$F$6:$O$36,4,TRUE)*MAX(Bedrag!$C68,2.5))/D$61&gt;HLOOKUP($C$2,DNBT2023!$F$6:$O$36,9,TRUE)/1000,HLOOKUP($C$2,DNBT2023!$F$6:$O$36,9,TRUE)/1000*Bedrag!D$61,D$61*$C$8/100+HLOOKUP($C$2,DNBT2023!$F$6:$O$36,4,TRUE)*MAX(Bedrag!$C68,2.5))</f>
        <v>96.013199999999998</v>
      </c>
      <c r="E68" s="24">
        <f>IF((E$61*$C$8/100+HLOOKUP($C$2,DNBT2023!$F$6:$O$36,4,TRUE)*MAX(Bedrag!$C68,2.5))/E$61&gt;HLOOKUP($C$2,DNBT2023!$F$6:$O$36,9,TRUE)/1000,HLOOKUP($C$2,DNBT2023!$F$6:$O$36,9,TRUE)/1000*Bedrag!E$61,E$61*$C$8/100+HLOOKUP($C$2,DNBT2023!$F$6:$O$36,4,TRUE)*MAX(Bedrag!$C68,2.5))</f>
        <v>192.0264</v>
      </c>
      <c r="F68" s="24">
        <f>IF((F$61*$C$8/100+HLOOKUP($C$2,DNBT2023!$F$6:$O$36,4,TRUE)*MAX(Bedrag!$C68,2.5))/F$61&gt;HLOOKUP($C$2,DNBT2023!$F$6:$O$36,9,TRUE)/1000,HLOOKUP($C$2,DNBT2023!$F$6:$O$36,9,TRUE)/1000*Bedrag!F$61,F$61*$C$8/100+HLOOKUP($C$2,DNBT2023!$F$6:$O$36,4,TRUE)*MAX(Bedrag!$C68,2.5))</f>
        <v>327.52095199999997</v>
      </c>
      <c r="G68" s="24">
        <f>IF((G$61*$C$8/100+HLOOKUP($C$2,DNBT2023!$F$6:$O$36,4,TRUE)*MAX(Bedrag!$C68,2.5))/G$61&gt;HLOOKUP($C$2,DNBT2023!$F$6:$O$36,9,TRUE)/1000,HLOOKUP($C$2,DNBT2023!$F$6:$O$36,9,TRUE)/1000*Bedrag!G$61,G$61*$C$8/100+HLOOKUP($C$2,DNBT2023!$F$6:$O$36,4,TRUE)*MAX(Bedrag!$C68,2.5))</f>
        <v>366.96842800000002</v>
      </c>
      <c r="H68" s="24">
        <f>IF((H$61*$C$8/100+HLOOKUP($C$2,DNBT2023!$F$6:$O$36,4,TRUE)*MAX(Bedrag!$C68,2.5))/H$61&gt;HLOOKUP($C$2,DNBT2023!$F$6:$O$36,9,TRUE)/1000,HLOOKUP($C$2,DNBT2023!$F$6:$O$36,9,TRUE)/1000*Bedrag!H$61,H$61*$C$8/100+HLOOKUP($C$2,DNBT2023!$F$6:$O$36,4,TRUE)*MAX(Bedrag!$C68,2.5))</f>
        <v>406.41590399999995</v>
      </c>
      <c r="I68" s="24">
        <f>IF((I$61*$C$8/100+HLOOKUP($C$2,DNBT2023!$F$6:$O$36,4,TRUE)*MAX(Bedrag!$C68,2.5))/I$61&gt;HLOOKUP($C$2,DNBT2023!$F$6:$O$36,9,TRUE)/1000,HLOOKUP($C$2,DNBT2023!$F$6:$O$36,9,TRUE)/1000*Bedrag!I$61,I$61*$C$8/100+HLOOKUP($C$2,DNBT2023!$F$6:$O$36,4,TRUE)*MAX(Bedrag!$C68,2.5))</f>
        <v>445.86338000000001</v>
      </c>
      <c r="J68" s="24">
        <f>IF((J$61*$C$8/100+HLOOKUP($C$2,DNBT2023!$F$6:$O$36,4,TRUE)*MAX(Bedrag!$C68,2.5))/J$61&gt;HLOOKUP($C$2,DNBT2023!$F$6:$O$36,9,TRUE)/1000,HLOOKUP($C$2,DNBT2023!$F$6:$O$36,9,TRUE)/1000*Bedrag!J$61,J$61*$C$8/100+HLOOKUP($C$2,DNBT2023!$F$6:$O$36,4,TRUE)*MAX(Bedrag!$C68,2.5))</f>
        <v>544.48207000000002</v>
      </c>
      <c r="K68" s="24">
        <f>IF((K$61*$C$8/100+HLOOKUP($C$2,DNBT2023!$F$6:$O$36,4,TRUE)*MAX(Bedrag!$C68,2.5))/K$61&gt;HLOOKUP($C$2,DNBT2023!$F$6:$O$36,9,TRUE)/1000,HLOOKUP($C$2,DNBT2023!$F$6:$O$36,9,TRUE)/1000*Bedrag!K$61,K$61*$C$8/100+HLOOKUP($C$2,DNBT2023!$F$6:$O$36,4,TRUE)*MAX(Bedrag!$C68,2.5))</f>
        <v>643.10076000000004</v>
      </c>
      <c r="L68" s="24">
        <f>IF((L$61*$C$8/100+HLOOKUP($C$2,DNBT2023!$F$6:$O$36,4,TRUE)*MAX(Bedrag!$C68,2.5))/L$61&gt;HLOOKUP($C$2,DNBT2023!$F$6:$O$36,9,TRUE)/1000,HLOOKUP($C$2,DNBT2023!$F$6:$O$36,9,TRUE)/1000*Bedrag!L$61,L$61*$C$8/100+HLOOKUP($C$2,DNBT2023!$F$6:$O$36,4,TRUE)*MAX(Bedrag!$C68,2.5))</f>
        <v>840.33813999999995</v>
      </c>
      <c r="M68" s="24">
        <f>IF((M$61*$C$8/100+HLOOKUP($C$2,DNBT2023!$F$6:$O$36,4,TRUE)*MAX(Bedrag!$C68,2.5))/M$61&gt;HLOOKUP($C$2,DNBT2023!$F$6:$O$36,9,TRUE)/1000,HLOOKUP($C$2,DNBT2023!$F$6:$O$36,9,TRUE)/1000*Bedrag!M$61,M$61*$C$8/100+HLOOKUP($C$2,DNBT2023!$F$6:$O$36,4,TRUE)*MAX(Bedrag!$C68,2.5))</f>
        <v>1037.5755200000001</v>
      </c>
    </row>
    <row r="69" spans="3:13" x14ac:dyDescent="0.2">
      <c r="C69">
        <v>8</v>
      </c>
      <c r="D69" s="24">
        <f>IF((D$61*$C$8/100+HLOOKUP($C$2,DNBT2023!$F$6:$O$36,4,TRUE)*MAX(Bedrag!$C69,2.5))/D$61&gt;HLOOKUP($C$2,DNBT2023!$F$6:$O$36,9,TRUE)/1000,HLOOKUP($C$2,DNBT2023!$F$6:$O$36,9,TRUE)/1000*Bedrag!D$61,D$61*$C$8/100+HLOOKUP($C$2,DNBT2023!$F$6:$O$36,4,TRUE)*MAX(Bedrag!$C69,2.5))</f>
        <v>96.013199999999998</v>
      </c>
      <c r="E69" s="24">
        <f>IF((E$61*$C$8/100+HLOOKUP($C$2,DNBT2023!$F$6:$O$36,4,TRUE)*MAX(Bedrag!$C69,2.5))/E$61&gt;HLOOKUP($C$2,DNBT2023!$F$6:$O$36,9,TRUE)/1000,HLOOKUP($C$2,DNBT2023!$F$6:$O$36,9,TRUE)/1000*Bedrag!E$61,E$61*$C$8/100+HLOOKUP($C$2,DNBT2023!$F$6:$O$36,4,TRUE)*MAX(Bedrag!$C69,2.5))</f>
        <v>192.0264</v>
      </c>
      <c r="F69" s="24">
        <f>IF((F$61*$C$8/100+HLOOKUP($C$2,DNBT2023!$F$6:$O$36,4,TRUE)*MAX(Bedrag!$C69,2.5))/F$61&gt;HLOOKUP($C$2,DNBT2023!$F$6:$O$36,9,TRUE)/1000,HLOOKUP($C$2,DNBT2023!$F$6:$O$36,9,TRUE)/1000*Bedrag!F$61,F$61*$C$8/100+HLOOKUP($C$2,DNBT2023!$F$6:$O$36,4,TRUE)*MAX(Bedrag!$C69,2.5))</f>
        <v>363.03895199999999</v>
      </c>
      <c r="G69" s="24">
        <f>IF((G$61*$C$8/100+HLOOKUP($C$2,DNBT2023!$F$6:$O$36,4,TRUE)*MAX(Bedrag!$C69,2.5))/G$61&gt;HLOOKUP($C$2,DNBT2023!$F$6:$O$36,9,TRUE)/1000,HLOOKUP($C$2,DNBT2023!$F$6:$O$36,9,TRUE)/1000*Bedrag!G$61,G$61*$C$8/100+HLOOKUP($C$2,DNBT2023!$F$6:$O$36,4,TRUE)*MAX(Bedrag!$C69,2.5))</f>
        <v>402.48642799999999</v>
      </c>
      <c r="H69" s="24">
        <f>IF((H$61*$C$8/100+HLOOKUP($C$2,DNBT2023!$F$6:$O$36,4,TRUE)*MAX(Bedrag!$C69,2.5))/H$61&gt;HLOOKUP($C$2,DNBT2023!$F$6:$O$36,9,TRUE)/1000,HLOOKUP($C$2,DNBT2023!$F$6:$O$36,9,TRUE)/1000*Bedrag!H$61,H$61*$C$8/100+HLOOKUP($C$2,DNBT2023!$F$6:$O$36,4,TRUE)*MAX(Bedrag!$C69,2.5))</f>
        <v>441.93390399999998</v>
      </c>
      <c r="I69" s="24">
        <f>IF((I$61*$C$8/100+HLOOKUP($C$2,DNBT2023!$F$6:$O$36,4,TRUE)*MAX(Bedrag!$C69,2.5))/I$61&gt;HLOOKUP($C$2,DNBT2023!$F$6:$O$36,9,TRUE)/1000,HLOOKUP($C$2,DNBT2023!$F$6:$O$36,9,TRUE)/1000*Bedrag!I$61,I$61*$C$8/100+HLOOKUP($C$2,DNBT2023!$F$6:$O$36,4,TRUE)*MAX(Bedrag!$C69,2.5))</f>
        <v>481.38138000000004</v>
      </c>
      <c r="J69" s="24">
        <f>IF((J$61*$C$8/100+HLOOKUP($C$2,DNBT2023!$F$6:$O$36,4,TRUE)*MAX(Bedrag!$C69,2.5))/J$61&gt;HLOOKUP($C$2,DNBT2023!$F$6:$O$36,9,TRUE)/1000,HLOOKUP($C$2,DNBT2023!$F$6:$O$36,9,TRUE)/1000*Bedrag!J$61,J$61*$C$8/100+HLOOKUP($C$2,DNBT2023!$F$6:$O$36,4,TRUE)*MAX(Bedrag!$C69,2.5))</f>
        <v>580.00007000000005</v>
      </c>
      <c r="K69" s="24">
        <f>IF((K$61*$C$8/100+HLOOKUP($C$2,DNBT2023!$F$6:$O$36,4,TRUE)*MAX(Bedrag!$C69,2.5))/K$61&gt;HLOOKUP($C$2,DNBT2023!$F$6:$O$36,9,TRUE)/1000,HLOOKUP($C$2,DNBT2023!$F$6:$O$36,9,TRUE)/1000*Bedrag!K$61,K$61*$C$8/100+HLOOKUP($C$2,DNBT2023!$F$6:$O$36,4,TRUE)*MAX(Bedrag!$C69,2.5))</f>
        <v>678.61876000000007</v>
      </c>
      <c r="L69" s="24">
        <f>IF((L$61*$C$8/100+HLOOKUP($C$2,DNBT2023!$F$6:$O$36,4,TRUE)*MAX(Bedrag!$C69,2.5))/L$61&gt;HLOOKUP($C$2,DNBT2023!$F$6:$O$36,9,TRUE)/1000,HLOOKUP($C$2,DNBT2023!$F$6:$O$36,9,TRUE)/1000*Bedrag!L$61,L$61*$C$8/100+HLOOKUP($C$2,DNBT2023!$F$6:$O$36,4,TRUE)*MAX(Bedrag!$C69,2.5))</f>
        <v>875.85613999999998</v>
      </c>
      <c r="M69" s="24">
        <f>IF((M$61*$C$8/100+HLOOKUP($C$2,DNBT2023!$F$6:$O$36,4,TRUE)*MAX(Bedrag!$C69,2.5))/M$61&gt;HLOOKUP($C$2,DNBT2023!$F$6:$O$36,9,TRUE)/1000,HLOOKUP($C$2,DNBT2023!$F$6:$O$36,9,TRUE)/1000*Bedrag!M$61,M$61*$C$8/100+HLOOKUP($C$2,DNBT2023!$F$6:$O$36,4,TRUE)*MAX(Bedrag!$C69,2.5))</f>
        <v>1073.0935199999999</v>
      </c>
    </row>
    <row r="70" spans="3:13" x14ac:dyDescent="0.2">
      <c r="C70">
        <v>9</v>
      </c>
      <c r="D70" s="24">
        <f>IF((D$61*$C$8/100+HLOOKUP($C$2,DNBT2023!$F$6:$O$36,4,TRUE)*MAX(Bedrag!$C70,2.5))/D$61&gt;HLOOKUP($C$2,DNBT2023!$F$6:$O$36,9,TRUE)/1000,HLOOKUP($C$2,DNBT2023!$F$6:$O$36,9,TRUE)/1000*Bedrag!D$61,D$61*$C$8/100+HLOOKUP($C$2,DNBT2023!$F$6:$O$36,4,TRUE)*MAX(Bedrag!$C70,2.5))</f>
        <v>96.013199999999998</v>
      </c>
      <c r="E70" s="24">
        <f>IF((E$61*$C$8/100+HLOOKUP($C$2,DNBT2023!$F$6:$O$36,4,TRUE)*MAX(Bedrag!$C70,2.5))/E$61&gt;HLOOKUP($C$2,DNBT2023!$F$6:$O$36,9,TRUE)/1000,HLOOKUP($C$2,DNBT2023!$F$6:$O$36,9,TRUE)/1000*Bedrag!E$61,E$61*$C$8/100+HLOOKUP($C$2,DNBT2023!$F$6:$O$36,4,TRUE)*MAX(Bedrag!$C70,2.5))</f>
        <v>192.0264</v>
      </c>
      <c r="F70" s="24">
        <f>IF((F$61*$C$8/100+HLOOKUP($C$2,DNBT2023!$F$6:$O$36,4,TRUE)*MAX(Bedrag!$C70,2.5))/F$61&gt;HLOOKUP($C$2,DNBT2023!$F$6:$O$36,9,TRUE)/1000,HLOOKUP($C$2,DNBT2023!$F$6:$O$36,9,TRUE)/1000*Bedrag!F$61,F$61*$C$8/100+HLOOKUP($C$2,DNBT2023!$F$6:$O$36,4,TRUE)*MAX(Bedrag!$C70,2.5))</f>
        <v>384.05279999999999</v>
      </c>
      <c r="G70" s="24">
        <f>IF((G$61*$C$8/100+HLOOKUP($C$2,DNBT2023!$F$6:$O$36,4,TRUE)*MAX(Bedrag!$C70,2.5))/G$61&gt;HLOOKUP($C$2,DNBT2023!$F$6:$O$36,9,TRUE)/1000,HLOOKUP($C$2,DNBT2023!$F$6:$O$36,9,TRUE)/1000*Bedrag!G$61,G$61*$C$8/100+HLOOKUP($C$2,DNBT2023!$F$6:$O$36,4,TRUE)*MAX(Bedrag!$C70,2.5))</f>
        <v>438.00442800000002</v>
      </c>
      <c r="H70" s="24">
        <f>IF((H$61*$C$8/100+HLOOKUP($C$2,DNBT2023!$F$6:$O$36,4,TRUE)*MAX(Bedrag!$C70,2.5))/H$61&gt;HLOOKUP($C$2,DNBT2023!$F$6:$O$36,9,TRUE)/1000,HLOOKUP($C$2,DNBT2023!$F$6:$O$36,9,TRUE)/1000*Bedrag!H$61,H$61*$C$8/100+HLOOKUP($C$2,DNBT2023!$F$6:$O$36,4,TRUE)*MAX(Bedrag!$C70,2.5))</f>
        <v>477.45190400000001</v>
      </c>
      <c r="I70" s="24">
        <f>IF((I$61*$C$8/100+HLOOKUP($C$2,DNBT2023!$F$6:$O$36,4,TRUE)*MAX(Bedrag!$C70,2.5))/I$61&gt;HLOOKUP($C$2,DNBT2023!$F$6:$O$36,9,TRUE)/1000,HLOOKUP($C$2,DNBT2023!$F$6:$O$36,9,TRUE)/1000*Bedrag!I$61,I$61*$C$8/100+HLOOKUP($C$2,DNBT2023!$F$6:$O$36,4,TRUE)*MAX(Bedrag!$C70,2.5))</f>
        <v>516.89938000000006</v>
      </c>
      <c r="J70" s="24">
        <f>IF((J$61*$C$8/100+HLOOKUP($C$2,DNBT2023!$F$6:$O$36,4,TRUE)*MAX(Bedrag!$C70,2.5))/J$61&gt;HLOOKUP($C$2,DNBT2023!$F$6:$O$36,9,TRUE)/1000,HLOOKUP($C$2,DNBT2023!$F$6:$O$36,9,TRUE)/1000*Bedrag!J$61,J$61*$C$8/100+HLOOKUP($C$2,DNBT2023!$F$6:$O$36,4,TRUE)*MAX(Bedrag!$C70,2.5))</f>
        <v>615.51807000000008</v>
      </c>
      <c r="K70" s="24">
        <f>IF((K$61*$C$8/100+HLOOKUP($C$2,DNBT2023!$F$6:$O$36,4,TRUE)*MAX(Bedrag!$C70,2.5))/K$61&gt;HLOOKUP($C$2,DNBT2023!$F$6:$O$36,9,TRUE)/1000,HLOOKUP($C$2,DNBT2023!$F$6:$O$36,9,TRUE)/1000*Bedrag!K$61,K$61*$C$8/100+HLOOKUP($C$2,DNBT2023!$F$6:$O$36,4,TRUE)*MAX(Bedrag!$C70,2.5))</f>
        <v>714.13676000000009</v>
      </c>
      <c r="L70" s="24">
        <f>IF((L$61*$C$8/100+HLOOKUP($C$2,DNBT2023!$F$6:$O$36,4,TRUE)*MAX(Bedrag!$C70,2.5))/L$61&gt;HLOOKUP($C$2,DNBT2023!$F$6:$O$36,9,TRUE)/1000,HLOOKUP($C$2,DNBT2023!$F$6:$O$36,9,TRUE)/1000*Bedrag!L$61,L$61*$C$8/100+HLOOKUP($C$2,DNBT2023!$F$6:$O$36,4,TRUE)*MAX(Bedrag!$C70,2.5))</f>
        <v>911.37414000000001</v>
      </c>
      <c r="M70" s="24">
        <f>IF((M$61*$C$8/100+HLOOKUP($C$2,DNBT2023!$F$6:$O$36,4,TRUE)*MAX(Bedrag!$C70,2.5))/M$61&gt;HLOOKUP($C$2,DNBT2023!$F$6:$O$36,9,TRUE)/1000,HLOOKUP($C$2,DNBT2023!$F$6:$O$36,9,TRUE)/1000*Bedrag!M$61,M$61*$C$8/100+HLOOKUP($C$2,DNBT2023!$F$6:$O$36,4,TRUE)*MAX(Bedrag!$C70,2.5))</f>
        <v>1108.6115199999999</v>
      </c>
    </row>
    <row r="71" spans="3:13" x14ac:dyDescent="0.2">
      <c r="C71">
        <v>10</v>
      </c>
      <c r="D71" s="24">
        <f>IF((D$61*$C$8/100+HLOOKUP($C$2,DNBT2023!$F$6:$O$36,4,TRUE)*MAX(Bedrag!$C71,2.5))/D$61&gt;HLOOKUP($C$2,DNBT2023!$F$6:$O$36,9,TRUE)/1000,HLOOKUP($C$2,DNBT2023!$F$6:$O$36,9,TRUE)/1000*Bedrag!D$61,D$61*$C$8/100+HLOOKUP($C$2,DNBT2023!$F$6:$O$36,4,TRUE)*MAX(Bedrag!$C71,2.5))</f>
        <v>96.013199999999998</v>
      </c>
      <c r="E71" s="24">
        <f>IF((E$61*$C$8/100+HLOOKUP($C$2,DNBT2023!$F$6:$O$36,4,TRUE)*MAX(Bedrag!$C71,2.5))/E$61&gt;HLOOKUP($C$2,DNBT2023!$F$6:$O$36,9,TRUE)/1000,HLOOKUP($C$2,DNBT2023!$F$6:$O$36,9,TRUE)/1000*Bedrag!E$61,E$61*$C$8/100+HLOOKUP($C$2,DNBT2023!$F$6:$O$36,4,TRUE)*MAX(Bedrag!$C71,2.5))</f>
        <v>192.0264</v>
      </c>
      <c r="F71" s="24">
        <f>IF((F$61*$C$8/100+HLOOKUP($C$2,DNBT2023!$F$6:$O$36,4,TRUE)*MAX(Bedrag!$C71,2.5))/F$61&gt;HLOOKUP($C$2,DNBT2023!$F$6:$O$36,9,TRUE)/1000,HLOOKUP($C$2,DNBT2023!$F$6:$O$36,9,TRUE)/1000*Bedrag!F$61,F$61*$C$8/100+HLOOKUP($C$2,DNBT2023!$F$6:$O$36,4,TRUE)*MAX(Bedrag!$C71,2.5))</f>
        <v>384.05279999999999</v>
      </c>
      <c r="G71" s="24">
        <f>IF((G$61*$C$8/100+HLOOKUP($C$2,DNBT2023!$F$6:$O$36,4,TRUE)*MAX(Bedrag!$C71,2.5))/G$61&gt;HLOOKUP($C$2,DNBT2023!$F$6:$O$36,9,TRUE)/1000,HLOOKUP($C$2,DNBT2023!$F$6:$O$36,9,TRUE)/1000*Bedrag!G$61,G$61*$C$8/100+HLOOKUP($C$2,DNBT2023!$F$6:$O$36,4,TRUE)*MAX(Bedrag!$C71,2.5))</f>
        <v>473.52242799999999</v>
      </c>
      <c r="H71" s="24">
        <f>IF((H$61*$C$8/100+HLOOKUP($C$2,DNBT2023!$F$6:$O$36,4,TRUE)*MAX(Bedrag!$C71,2.5))/H$61&gt;HLOOKUP($C$2,DNBT2023!$F$6:$O$36,9,TRUE)/1000,HLOOKUP($C$2,DNBT2023!$F$6:$O$36,9,TRUE)/1000*Bedrag!H$61,H$61*$C$8/100+HLOOKUP($C$2,DNBT2023!$F$6:$O$36,4,TRUE)*MAX(Bedrag!$C71,2.5))</f>
        <v>512.96990400000004</v>
      </c>
      <c r="I71" s="24">
        <f>IF((I$61*$C$8/100+HLOOKUP($C$2,DNBT2023!$F$6:$O$36,4,TRUE)*MAX(Bedrag!$C71,2.5))/I$61&gt;HLOOKUP($C$2,DNBT2023!$F$6:$O$36,9,TRUE)/1000,HLOOKUP($C$2,DNBT2023!$F$6:$O$36,9,TRUE)/1000*Bedrag!I$61,I$61*$C$8/100+HLOOKUP($C$2,DNBT2023!$F$6:$O$36,4,TRUE)*MAX(Bedrag!$C71,2.5))</f>
        <v>552.41737999999998</v>
      </c>
      <c r="J71" s="24">
        <f>IF((J$61*$C$8/100+HLOOKUP($C$2,DNBT2023!$F$6:$O$36,4,TRUE)*MAX(Bedrag!$C71,2.5))/J$61&gt;HLOOKUP($C$2,DNBT2023!$F$6:$O$36,9,TRUE)/1000,HLOOKUP($C$2,DNBT2023!$F$6:$O$36,9,TRUE)/1000*Bedrag!J$61,J$61*$C$8/100+HLOOKUP($C$2,DNBT2023!$F$6:$O$36,4,TRUE)*MAX(Bedrag!$C71,2.5))</f>
        <v>651.03607</v>
      </c>
      <c r="K71" s="24">
        <f>IF((K$61*$C$8/100+HLOOKUP($C$2,DNBT2023!$F$6:$O$36,4,TRUE)*MAX(Bedrag!$C71,2.5))/K$61&gt;HLOOKUP($C$2,DNBT2023!$F$6:$O$36,9,TRUE)/1000,HLOOKUP($C$2,DNBT2023!$F$6:$O$36,9,TRUE)/1000*Bedrag!K$61,K$61*$C$8/100+HLOOKUP($C$2,DNBT2023!$F$6:$O$36,4,TRUE)*MAX(Bedrag!$C71,2.5))</f>
        <v>749.65476000000001</v>
      </c>
      <c r="L71" s="24">
        <f>IF((L$61*$C$8/100+HLOOKUP($C$2,DNBT2023!$F$6:$O$36,4,TRUE)*MAX(Bedrag!$C71,2.5))/L$61&gt;HLOOKUP($C$2,DNBT2023!$F$6:$O$36,9,TRUE)/1000,HLOOKUP($C$2,DNBT2023!$F$6:$O$36,9,TRUE)/1000*Bedrag!L$61,L$61*$C$8/100+HLOOKUP($C$2,DNBT2023!$F$6:$O$36,4,TRUE)*MAX(Bedrag!$C71,2.5))</f>
        <v>946.89213999999993</v>
      </c>
      <c r="M71" s="24">
        <f>IF((M$61*$C$8/100+HLOOKUP($C$2,DNBT2023!$F$6:$O$36,4,TRUE)*MAX(Bedrag!$C71,2.5))/M$61&gt;HLOOKUP($C$2,DNBT2023!$F$6:$O$36,9,TRUE)/1000,HLOOKUP($C$2,DNBT2023!$F$6:$O$36,9,TRUE)/1000*Bedrag!M$61,M$61*$C$8/100+HLOOKUP($C$2,DNBT2023!$F$6:$O$36,4,TRUE)*MAX(Bedrag!$C71,2.5))</f>
        <v>1144.12952</v>
      </c>
    </row>
    <row r="72" spans="3:13" x14ac:dyDescent="0.2">
      <c r="C72">
        <v>12</v>
      </c>
      <c r="D72" s="24">
        <f>IF((D$61*$C$8/100+HLOOKUP($C$2,DNBT2023!$F$6:$O$36,4,TRUE)*MAX(Bedrag!$C72,2.5))/D$61&gt;HLOOKUP($C$2,DNBT2023!$F$6:$O$36,9,TRUE)/1000,HLOOKUP($C$2,DNBT2023!$F$6:$O$36,9,TRUE)/1000*Bedrag!D$61,D$61*$C$8/100+HLOOKUP($C$2,DNBT2023!$F$6:$O$36,4,TRUE)*MAX(Bedrag!$C72,2.5))</f>
        <v>96.013199999999998</v>
      </c>
      <c r="E72" s="24">
        <f>IF((E$61*$C$8/100+HLOOKUP($C$2,DNBT2023!$F$6:$O$36,4,TRUE)*MAX(Bedrag!$C72,2.5))/E$61&gt;HLOOKUP($C$2,DNBT2023!$F$6:$O$36,9,TRUE)/1000,HLOOKUP($C$2,DNBT2023!$F$6:$O$36,9,TRUE)/1000*Bedrag!E$61,E$61*$C$8/100+HLOOKUP($C$2,DNBT2023!$F$6:$O$36,4,TRUE)*MAX(Bedrag!$C72,2.5))</f>
        <v>192.0264</v>
      </c>
      <c r="F72" s="24">
        <f>IF((F$61*$C$8/100+HLOOKUP($C$2,DNBT2023!$F$6:$O$36,4,TRUE)*MAX(Bedrag!$C72,2.5))/F$61&gt;HLOOKUP($C$2,DNBT2023!$F$6:$O$36,9,TRUE)/1000,HLOOKUP($C$2,DNBT2023!$F$6:$O$36,9,TRUE)/1000*Bedrag!F$61,F$61*$C$8/100+HLOOKUP($C$2,DNBT2023!$F$6:$O$36,4,TRUE)*MAX(Bedrag!$C72,2.5))</f>
        <v>384.05279999999999</v>
      </c>
      <c r="G72" s="24">
        <f>IF((G$61*$C$8/100+HLOOKUP($C$2,DNBT2023!$F$6:$O$36,4,TRUE)*MAX(Bedrag!$C72,2.5))/G$61&gt;HLOOKUP($C$2,DNBT2023!$F$6:$O$36,9,TRUE)/1000,HLOOKUP($C$2,DNBT2023!$F$6:$O$36,9,TRUE)/1000*Bedrag!G$61,G$61*$C$8/100+HLOOKUP($C$2,DNBT2023!$F$6:$O$36,4,TRUE)*MAX(Bedrag!$C72,2.5))</f>
        <v>544.55842800000005</v>
      </c>
      <c r="H72" s="24">
        <f>IF((H$61*$C$8/100+HLOOKUP($C$2,DNBT2023!$F$6:$O$36,4,TRUE)*MAX(Bedrag!$C72,2.5))/H$61&gt;HLOOKUP($C$2,DNBT2023!$F$6:$O$36,9,TRUE)/1000,HLOOKUP($C$2,DNBT2023!$F$6:$O$36,9,TRUE)/1000*Bedrag!H$61,H$61*$C$8/100+HLOOKUP($C$2,DNBT2023!$F$6:$O$36,4,TRUE)*MAX(Bedrag!$C72,2.5))</f>
        <v>584.00590399999999</v>
      </c>
      <c r="I72" s="24">
        <f>IF((I$61*$C$8/100+HLOOKUP($C$2,DNBT2023!$F$6:$O$36,4,TRUE)*MAX(Bedrag!$C72,2.5))/I$61&gt;HLOOKUP($C$2,DNBT2023!$F$6:$O$36,9,TRUE)/1000,HLOOKUP($C$2,DNBT2023!$F$6:$O$36,9,TRUE)/1000*Bedrag!I$61,I$61*$C$8/100+HLOOKUP($C$2,DNBT2023!$F$6:$O$36,4,TRUE)*MAX(Bedrag!$C72,2.5))</f>
        <v>623.45338000000004</v>
      </c>
      <c r="J72" s="24">
        <f>IF((J$61*$C$8/100+HLOOKUP($C$2,DNBT2023!$F$6:$O$36,4,TRUE)*MAX(Bedrag!$C72,2.5))/J$61&gt;HLOOKUP($C$2,DNBT2023!$F$6:$O$36,9,TRUE)/1000,HLOOKUP($C$2,DNBT2023!$F$6:$O$36,9,TRUE)/1000*Bedrag!J$61,J$61*$C$8/100+HLOOKUP($C$2,DNBT2023!$F$6:$O$36,4,TRUE)*MAX(Bedrag!$C72,2.5))</f>
        <v>722.07206999999994</v>
      </c>
      <c r="K72" s="24">
        <f>IF((K$61*$C$8/100+HLOOKUP($C$2,DNBT2023!$F$6:$O$36,4,TRUE)*MAX(Bedrag!$C72,2.5))/K$61&gt;HLOOKUP($C$2,DNBT2023!$F$6:$O$36,9,TRUE)/1000,HLOOKUP($C$2,DNBT2023!$F$6:$O$36,9,TRUE)/1000*Bedrag!K$61,K$61*$C$8/100+HLOOKUP($C$2,DNBT2023!$F$6:$O$36,4,TRUE)*MAX(Bedrag!$C72,2.5))</f>
        <v>820.69075999999995</v>
      </c>
      <c r="L72" s="24">
        <f>IF((L$61*$C$8/100+HLOOKUP($C$2,DNBT2023!$F$6:$O$36,4,TRUE)*MAX(Bedrag!$C72,2.5))/L$61&gt;HLOOKUP($C$2,DNBT2023!$F$6:$O$36,9,TRUE)/1000,HLOOKUP($C$2,DNBT2023!$F$6:$O$36,9,TRUE)/1000*Bedrag!L$61,L$61*$C$8/100+HLOOKUP($C$2,DNBT2023!$F$6:$O$36,4,TRUE)*MAX(Bedrag!$C72,2.5))</f>
        <v>1017.92814</v>
      </c>
      <c r="M72" s="24">
        <f>IF((M$61*$C$8/100+HLOOKUP($C$2,DNBT2023!$F$6:$O$36,4,TRUE)*MAX(Bedrag!$C72,2.5))/M$61&gt;HLOOKUP($C$2,DNBT2023!$F$6:$O$36,9,TRUE)/1000,HLOOKUP($C$2,DNBT2023!$F$6:$O$36,9,TRUE)/1000*Bedrag!M$61,M$61*$C$8/100+HLOOKUP($C$2,DNBT2023!$F$6:$O$36,4,TRUE)*MAX(Bedrag!$C72,2.5))</f>
        <v>1215.16552</v>
      </c>
    </row>
    <row r="73" spans="3:13" x14ac:dyDescent="0.2">
      <c r="C73">
        <v>15</v>
      </c>
      <c r="D73" s="24">
        <f>IF((D$61*$C$8/100+HLOOKUP($C$2,DNBT2023!$F$6:$O$36,4,TRUE)*MAX(Bedrag!$C73,2.5))/D$61&gt;HLOOKUP($C$2,DNBT2023!$F$6:$O$36,9,TRUE)/1000,HLOOKUP($C$2,DNBT2023!$F$6:$O$36,9,TRUE)/1000*Bedrag!D$61,D$61*$C$8/100+HLOOKUP($C$2,DNBT2023!$F$6:$O$36,4,TRUE)*MAX(Bedrag!$C73,2.5))</f>
        <v>96.013199999999998</v>
      </c>
      <c r="E73" s="24">
        <f>IF((E$61*$C$8/100+HLOOKUP($C$2,DNBT2023!$F$6:$O$36,4,TRUE)*MAX(Bedrag!$C73,2.5))/E$61&gt;HLOOKUP($C$2,DNBT2023!$F$6:$O$36,9,TRUE)/1000,HLOOKUP($C$2,DNBT2023!$F$6:$O$36,9,TRUE)/1000*Bedrag!E$61,E$61*$C$8/100+HLOOKUP($C$2,DNBT2023!$F$6:$O$36,4,TRUE)*MAX(Bedrag!$C73,2.5))</f>
        <v>192.0264</v>
      </c>
      <c r="F73" s="24">
        <f>IF((F$61*$C$8/100+HLOOKUP($C$2,DNBT2023!$F$6:$O$36,4,TRUE)*MAX(Bedrag!$C73,2.5))/F$61&gt;HLOOKUP($C$2,DNBT2023!$F$6:$O$36,9,TRUE)/1000,HLOOKUP($C$2,DNBT2023!$F$6:$O$36,9,TRUE)/1000*Bedrag!F$61,F$61*$C$8/100+HLOOKUP($C$2,DNBT2023!$F$6:$O$36,4,TRUE)*MAX(Bedrag!$C73,2.5))</f>
        <v>384.05279999999999</v>
      </c>
      <c r="G73" s="24">
        <f>IF((G$61*$C$8/100+HLOOKUP($C$2,DNBT2023!$F$6:$O$36,4,TRUE)*MAX(Bedrag!$C73,2.5))/G$61&gt;HLOOKUP($C$2,DNBT2023!$F$6:$O$36,9,TRUE)/1000,HLOOKUP($C$2,DNBT2023!$F$6:$O$36,9,TRUE)/1000*Bedrag!G$61,G$61*$C$8/100+HLOOKUP($C$2,DNBT2023!$F$6:$O$36,4,TRUE)*MAX(Bedrag!$C73,2.5))</f>
        <v>576.07920000000001</v>
      </c>
      <c r="H73" s="24">
        <f>IF((H$61*$C$8/100+HLOOKUP($C$2,DNBT2023!$F$6:$O$36,4,TRUE)*MAX(Bedrag!$C73,2.5))/H$61&gt;HLOOKUP($C$2,DNBT2023!$F$6:$O$36,9,TRUE)/1000,HLOOKUP($C$2,DNBT2023!$F$6:$O$36,9,TRUE)/1000*Bedrag!H$61,H$61*$C$8/100+HLOOKUP($C$2,DNBT2023!$F$6:$O$36,4,TRUE)*MAX(Bedrag!$C73,2.5))</f>
        <v>690.55990399999996</v>
      </c>
      <c r="I73" s="24">
        <f>IF((I$61*$C$8/100+HLOOKUP($C$2,DNBT2023!$F$6:$O$36,4,TRUE)*MAX(Bedrag!$C73,2.5))/I$61&gt;HLOOKUP($C$2,DNBT2023!$F$6:$O$36,9,TRUE)/1000,HLOOKUP($C$2,DNBT2023!$F$6:$O$36,9,TRUE)/1000*Bedrag!I$61,I$61*$C$8/100+HLOOKUP($C$2,DNBT2023!$F$6:$O$36,4,TRUE)*MAX(Bedrag!$C73,2.5))</f>
        <v>730.00738000000001</v>
      </c>
      <c r="J73" s="24">
        <f>IF((J$61*$C$8/100+HLOOKUP($C$2,DNBT2023!$F$6:$O$36,4,TRUE)*MAX(Bedrag!$C73,2.5))/J$61&gt;HLOOKUP($C$2,DNBT2023!$F$6:$O$36,9,TRUE)/1000,HLOOKUP($C$2,DNBT2023!$F$6:$O$36,9,TRUE)/1000*Bedrag!J$61,J$61*$C$8/100+HLOOKUP($C$2,DNBT2023!$F$6:$O$36,4,TRUE)*MAX(Bedrag!$C73,2.5))</f>
        <v>828.62607000000003</v>
      </c>
      <c r="K73" s="24">
        <f>IF((K$61*$C$8/100+HLOOKUP($C$2,DNBT2023!$F$6:$O$36,4,TRUE)*MAX(Bedrag!$C73,2.5))/K$61&gt;HLOOKUP($C$2,DNBT2023!$F$6:$O$36,9,TRUE)/1000,HLOOKUP($C$2,DNBT2023!$F$6:$O$36,9,TRUE)/1000*Bedrag!K$61,K$61*$C$8/100+HLOOKUP($C$2,DNBT2023!$F$6:$O$36,4,TRUE)*MAX(Bedrag!$C73,2.5))</f>
        <v>927.24476000000004</v>
      </c>
      <c r="L73" s="24">
        <f>IF((L$61*$C$8/100+HLOOKUP($C$2,DNBT2023!$F$6:$O$36,4,TRUE)*MAX(Bedrag!$C73,2.5))/L$61&gt;HLOOKUP($C$2,DNBT2023!$F$6:$O$36,9,TRUE)/1000,HLOOKUP($C$2,DNBT2023!$F$6:$O$36,9,TRUE)/1000*Bedrag!L$61,L$61*$C$8/100+HLOOKUP($C$2,DNBT2023!$F$6:$O$36,4,TRUE)*MAX(Bedrag!$C73,2.5))</f>
        <v>1124.4821400000001</v>
      </c>
      <c r="M73" s="24">
        <f>IF((M$61*$C$8/100+HLOOKUP($C$2,DNBT2023!$F$6:$O$36,4,TRUE)*MAX(Bedrag!$C73,2.5))/M$61&gt;HLOOKUP($C$2,DNBT2023!$F$6:$O$36,9,TRUE)/1000,HLOOKUP($C$2,DNBT2023!$F$6:$O$36,9,TRUE)/1000*Bedrag!M$61,M$61*$C$8/100+HLOOKUP($C$2,DNBT2023!$F$6:$O$36,4,TRUE)*MAX(Bedrag!$C73,2.5))</f>
        <v>1321.7195200000001</v>
      </c>
    </row>
    <row r="74" spans="3:13" x14ac:dyDescent="0.2">
      <c r="C74">
        <v>18</v>
      </c>
      <c r="D74" s="24">
        <f>IF((D$61*$C$8/100+HLOOKUP($C$2,DNBT2023!$F$6:$O$36,4,TRUE)*MAX(Bedrag!$C74,2.5))/D$61&gt;HLOOKUP($C$2,DNBT2023!$F$6:$O$36,9,TRUE)/1000,HLOOKUP($C$2,DNBT2023!$F$6:$O$36,9,TRUE)/1000*Bedrag!D$61,D$61*$C$8/100+HLOOKUP($C$2,DNBT2023!$F$6:$O$36,4,TRUE)*MAX(Bedrag!$C74,2.5))</f>
        <v>96.013199999999998</v>
      </c>
      <c r="E74" s="24">
        <f>IF((E$61*$C$8/100+HLOOKUP($C$2,DNBT2023!$F$6:$O$36,4,TRUE)*MAX(Bedrag!$C74,2.5))/E$61&gt;HLOOKUP($C$2,DNBT2023!$F$6:$O$36,9,TRUE)/1000,HLOOKUP($C$2,DNBT2023!$F$6:$O$36,9,TRUE)/1000*Bedrag!E$61,E$61*$C$8/100+HLOOKUP($C$2,DNBT2023!$F$6:$O$36,4,TRUE)*MAX(Bedrag!$C74,2.5))</f>
        <v>192.0264</v>
      </c>
      <c r="F74" s="24">
        <f>IF((F$61*$C$8/100+HLOOKUP($C$2,DNBT2023!$F$6:$O$36,4,TRUE)*MAX(Bedrag!$C74,2.5))/F$61&gt;HLOOKUP($C$2,DNBT2023!$F$6:$O$36,9,TRUE)/1000,HLOOKUP($C$2,DNBT2023!$F$6:$O$36,9,TRUE)/1000*Bedrag!F$61,F$61*$C$8/100+HLOOKUP($C$2,DNBT2023!$F$6:$O$36,4,TRUE)*MAX(Bedrag!$C74,2.5))</f>
        <v>384.05279999999999</v>
      </c>
      <c r="G74" s="24">
        <f>IF((G$61*$C$8/100+HLOOKUP($C$2,DNBT2023!$F$6:$O$36,4,TRUE)*MAX(Bedrag!$C74,2.5))/G$61&gt;HLOOKUP($C$2,DNBT2023!$F$6:$O$36,9,TRUE)/1000,HLOOKUP($C$2,DNBT2023!$F$6:$O$36,9,TRUE)/1000*Bedrag!G$61,G$61*$C$8/100+HLOOKUP($C$2,DNBT2023!$F$6:$O$36,4,TRUE)*MAX(Bedrag!$C74,2.5))</f>
        <v>576.07920000000001</v>
      </c>
      <c r="H74" s="24">
        <f>IF((H$61*$C$8/100+HLOOKUP($C$2,DNBT2023!$F$6:$O$36,4,TRUE)*MAX(Bedrag!$C74,2.5))/H$61&gt;HLOOKUP($C$2,DNBT2023!$F$6:$O$36,9,TRUE)/1000,HLOOKUP($C$2,DNBT2023!$F$6:$O$36,9,TRUE)/1000*Bedrag!H$61,H$61*$C$8/100+HLOOKUP($C$2,DNBT2023!$F$6:$O$36,4,TRUE)*MAX(Bedrag!$C74,2.5))</f>
        <v>768.10559999999998</v>
      </c>
      <c r="I74" s="24">
        <f>IF((I$61*$C$8/100+HLOOKUP($C$2,DNBT2023!$F$6:$O$36,4,TRUE)*MAX(Bedrag!$C74,2.5))/I$61&gt;HLOOKUP($C$2,DNBT2023!$F$6:$O$36,9,TRUE)/1000,HLOOKUP($C$2,DNBT2023!$F$6:$O$36,9,TRUE)/1000*Bedrag!I$61,I$61*$C$8/100+HLOOKUP($C$2,DNBT2023!$F$6:$O$36,4,TRUE)*MAX(Bedrag!$C74,2.5))</f>
        <v>836.5613800000001</v>
      </c>
      <c r="J74" s="24">
        <f>IF((J$61*$C$8/100+HLOOKUP($C$2,DNBT2023!$F$6:$O$36,4,TRUE)*MAX(Bedrag!$C74,2.5))/J$61&gt;HLOOKUP($C$2,DNBT2023!$F$6:$O$36,9,TRUE)/1000,HLOOKUP($C$2,DNBT2023!$F$6:$O$36,9,TRUE)/1000*Bedrag!J$61,J$61*$C$8/100+HLOOKUP($C$2,DNBT2023!$F$6:$O$36,4,TRUE)*MAX(Bedrag!$C74,2.5))</f>
        <v>935.18007000000011</v>
      </c>
      <c r="K74" s="24">
        <f>IF((K$61*$C$8/100+HLOOKUP($C$2,DNBT2023!$F$6:$O$36,4,TRUE)*MAX(Bedrag!$C74,2.5))/K$61&gt;HLOOKUP($C$2,DNBT2023!$F$6:$O$36,9,TRUE)/1000,HLOOKUP($C$2,DNBT2023!$F$6:$O$36,9,TRUE)/1000*Bedrag!K$61,K$61*$C$8/100+HLOOKUP($C$2,DNBT2023!$F$6:$O$36,4,TRUE)*MAX(Bedrag!$C74,2.5))</f>
        <v>1033.7987600000001</v>
      </c>
      <c r="L74" s="24">
        <f>IF((L$61*$C$8/100+HLOOKUP($C$2,DNBT2023!$F$6:$O$36,4,TRUE)*MAX(Bedrag!$C74,2.5))/L$61&gt;HLOOKUP($C$2,DNBT2023!$F$6:$O$36,9,TRUE)/1000,HLOOKUP($C$2,DNBT2023!$F$6:$O$36,9,TRUE)/1000*Bedrag!L$61,L$61*$C$8/100+HLOOKUP($C$2,DNBT2023!$F$6:$O$36,4,TRUE)*MAX(Bedrag!$C74,2.5))</f>
        <v>1231.0361400000002</v>
      </c>
      <c r="M74" s="24">
        <f>IF((M$61*$C$8/100+HLOOKUP($C$2,DNBT2023!$F$6:$O$36,4,TRUE)*MAX(Bedrag!$C74,2.5))/M$61&gt;HLOOKUP($C$2,DNBT2023!$F$6:$O$36,9,TRUE)/1000,HLOOKUP($C$2,DNBT2023!$F$6:$O$36,9,TRUE)/1000*Bedrag!M$61,M$61*$C$8/100+HLOOKUP($C$2,DNBT2023!$F$6:$O$36,4,TRUE)*MAX(Bedrag!$C74,2.5))</f>
        <v>1428.2735200000002</v>
      </c>
    </row>
    <row r="75" spans="3:13" x14ac:dyDescent="0.2">
      <c r="C75">
        <v>22</v>
      </c>
      <c r="D75" s="24">
        <f>IF((D$61*$C$8/100+HLOOKUP($C$2,DNBT2023!$F$6:$O$36,4,TRUE)*MAX(Bedrag!$C75,2.5))/D$61&gt;HLOOKUP($C$2,DNBT2023!$F$6:$O$36,9,TRUE)/1000,HLOOKUP($C$2,DNBT2023!$F$6:$O$36,9,TRUE)/1000*Bedrag!D$61,D$61*$C$8/100+HLOOKUP($C$2,DNBT2023!$F$6:$O$36,4,TRUE)*MAX(Bedrag!$C75,2.5))</f>
        <v>96.013199999999998</v>
      </c>
      <c r="E75" s="24">
        <f>IF((E$61*$C$8/100+HLOOKUP($C$2,DNBT2023!$F$6:$O$36,4,TRUE)*MAX(Bedrag!$C75,2.5))/E$61&gt;HLOOKUP($C$2,DNBT2023!$F$6:$O$36,9,TRUE)/1000,HLOOKUP($C$2,DNBT2023!$F$6:$O$36,9,TRUE)/1000*Bedrag!E$61,E$61*$C$8/100+HLOOKUP($C$2,DNBT2023!$F$6:$O$36,4,TRUE)*MAX(Bedrag!$C75,2.5))</f>
        <v>192.0264</v>
      </c>
      <c r="F75" s="24">
        <f>IF((F$61*$C$8/100+HLOOKUP($C$2,DNBT2023!$F$6:$O$36,4,TRUE)*MAX(Bedrag!$C75,2.5))/F$61&gt;HLOOKUP($C$2,DNBT2023!$F$6:$O$36,9,TRUE)/1000,HLOOKUP($C$2,DNBT2023!$F$6:$O$36,9,TRUE)/1000*Bedrag!F$61,F$61*$C$8/100+HLOOKUP($C$2,DNBT2023!$F$6:$O$36,4,TRUE)*MAX(Bedrag!$C75,2.5))</f>
        <v>384.05279999999999</v>
      </c>
      <c r="G75" s="24">
        <f>IF((G$61*$C$8/100+HLOOKUP($C$2,DNBT2023!$F$6:$O$36,4,TRUE)*MAX(Bedrag!$C75,2.5))/G$61&gt;HLOOKUP($C$2,DNBT2023!$F$6:$O$36,9,TRUE)/1000,HLOOKUP($C$2,DNBT2023!$F$6:$O$36,9,TRUE)/1000*Bedrag!G$61,G$61*$C$8/100+HLOOKUP($C$2,DNBT2023!$F$6:$O$36,4,TRUE)*MAX(Bedrag!$C75,2.5))</f>
        <v>576.07920000000001</v>
      </c>
      <c r="H75" s="24">
        <f>IF((H$61*$C$8/100+HLOOKUP($C$2,DNBT2023!$F$6:$O$36,4,TRUE)*MAX(Bedrag!$C75,2.5))/H$61&gt;HLOOKUP($C$2,DNBT2023!$F$6:$O$36,9,TRUE)/1000,HLOOKUP($C$2,DNBT2023!$F$6:$O$36,9,TRUE)/1000*Bedrag!H$61,H$61*$C$8/100+HLOOKUP($C$2,DNBT2023!$F$6:$O$36,4,TRUE)*MAX(Bedrag!$C75,2.5))</f>
        <v>768.10559999999998</v>
      </c>
      <c r="I75" s="24">
        <f>IF((I$61*$C$8/100+HLOOKUP($C$2,DNBT2023!$F$6:$O$36,4,TRUE)*MAX(Bedrag!$C75,2.5))/I$61&gt;HLOOKUP($C$2,DNBT2023!$F$6:$O$36,9,TRUE)/1000,HLOOKUP($C$2,DNBT2023!$F$6:$O$36,9,TRUE)/1000*Bedrag!I$61,I$61*$C$8/100+HLOOKUP($C$2,DNBT2023!$F$6:$O$36,4,TRUE)*MAX(Bedrag!$C75,2.5))</f>
        <v>960.13199999999995</v>
      </c>
      <c r="J75" s="24">
        <f>IF((J$61*$C$8/100+HLOOKUP($C$2,DNBT2023!$F$6:$O$36,4,TRUE)*MAX(Bedrag!$C75,2.5))/J$61&gt;HLOOKUP($C$2,DNBT2023!$F$6:$O$36,9,TRUE)/1000,HLOOKUP($C$2,DNBT2023!$F$6:$O$36,9,TRUE)/1000*Bedrag!J$61,J$61*$C$8/100+HLOOKUP($C$2,DNBT2023!$F$6:$O$36,4,TRUE)*MAX(Bedrag!$C75,2.5))</f>
        <v>1077.25207</v>
      </c>
      <c r="K75" s="24">
        <f>IF((K$61*$C$8/100+HLOOKUP($C$2,DNBT2023!$F$6:$O$36,4,TRUE)*MAX(Bedrag!$C75,2.5))/K$61&gt;HLOOKUP($C$2,DNBT2023!$F$6:$O$36,9,TRUE)/1000,HLOOKUP($C$2,DNBT2023!$F$6:$O$36,9,TRUE)/1000*Bedrag!K$61,K$61*$C$8/100+HLOOKUP($C$2,DNBT2023!$F$6:$O$36,4,TRUE)*MAX(Bedrag!$C75,2.5))</f>
        <v>1175.87076</v>
      </c>
      <c r="L75" s="24">
        <f>IF((L$61*$C$8/100+HLOOKUP($C$2,DNBT2023!$F$6:$O$36,4,TRUE)*MAX(Bedrag!$C75,2.5))/L$61&gt;HLOOKUP($C$2,DNBT2023!$F$6:$O$36,9,TRUE)/1000,HLOOKUP($C$2,DNBT2023!$F$6:$O$36,9,TRUE)/1000*Bedrag!L$61,L$61*$C$8/100+HLOOKUP($C$2,DNBT2023!$F$6:$O$36,4,TRUE)*MAX(Bedrag!$C75,2.5))</f>
        <v>1373.1081399999998</v>
      </c>
      <c r="M75" s="24">
        <f>IF((M$61*$C$8/100+HLOOKUP($C$2,DNBT2023!$F$6:$O$36,4,TRUE)*MAX(Bedrag!$C75,2.5))/M$61&gt;HLOOKUP($C$2,DNBT2023!$F$6:$O$36,9,TRUE)/1000,HLOOKUP($C$2,DNBT2023!$F$6:$O$36,9,TRUE)/1000*Bedrag!M$61,M$61*$C$8/100+HLOOKUP($C$2,DNBT2023!$F$6:$O$36,4,TRUE)*MAX(Bedrag!$C75,2.5))</f>
        <v>1570.3455199999999</v>
      </c>
    </row>
    <row r="76" spans="3:13" x14ac:dyDescent="0.2">
      <c r="C76">
        <v>25</v>
      </c>
      <c r="D76" s="24">
        <f>IF((D$61*$C$8/100+HLOOKUP($C$2,DNBT2023!$F$6:$O$36,4,TRUE)*MAX(Bedrag!$C76,2.5))/D$61&gt;HLOOKUP($C$2,DNBT2023!$F$6:$O$36,9,TRUE)/1000,HLOOKUP($C$2,DNBT2023!$F$6:$O$36,9,TRUE)/1000*Bedrag!D$61,D$61*$C$8/100+HLOOKUP($C$2,DNBT2023!$F$6:$O$36,4,TRUE)*MAX(Bedrag!$C76,2.5))</f>
        <v>96.013199999999998</v>
      </c>
      <c r="E76" s="24">
        <f>IF((E$61*$C$8/100+HLOOKUP($C$2,DNBT2023!$F$6:$O$36,4,TRUE)*MAX(Bedrag!$C76,2.5))/E$61&gt;HLOOKUP($C$2,DNBT2023!$F$6:$O$36,9,TRUE)/1000,HLOOKUP($C$2,DNBT2023!$F$6:$O$36,9,TRUE)/1000*Bedrag!E$61,E$61*$C$8/100+HLOOKUP($C$2,DNBT2023!$F$6:$O$36,4,TRUE)*MAX(Bedrag!$C76,2.5))</f>
        <v>192.0264</v>
      </c>
      <c r="F76" s="24">
        <f>IF((F$61*$C$8/100+HLOOKUP($C$2,DNBT2023!$F$6:$O$36,4,TRUE)*MAX(Bedrag!$C76,2.5))/F$61&gt;HLOOKUP($C$2,DNBT2023!$F$6:$O$36,9,TRUE)/1000,HLOOKUP($C$2,DNBT2023!$F$6:$O$36,9,TRUE)/1000*Bedrag!F$61,F$61*$C$8/100+HLOOKUP($C$2,DNBT2023!$F$6:$O$36,4,TRUE)*MAX(Bedrag!$C76,2.5))</f>
        <v>384.05279999999999</v>
      </c>
      <c r="G76" s="24">
        <f>IF((G$61*$C$8/100+HLOOKUP($C$2,DNBT2023!$F$6:$O$36,4,TRUE)*MAX(Bedrag!$C76,2.5))/G$61&gt;HLOOKUP($C$2,DNBT2023!$F$6:$O$36,9,TRUE)/1000,HLOOKUP($C$2,DNBT2023!$F$6:$O$36,9,TRUE)/1000*Bedrag!G$61,G$61*$C$8/100+HLOOKUP($C$2,DNBT2023!$F$6:$O$36,4,TRUE)*MAX(Bedrag!$C76,2.5))</f>
        <v>576.07920000000001</v>
      </c>
      <c r="H76" s="24">
        <f>IF((H$61*$C$8/100+HLOOKUP($C$2,DNBT2023!$F$6:$O$36,4,TRUE)*MAX(Bedrag!$C76,2.5))/H$61&gt;HLOOKUP($C$2,DNBT2023!$F$6:$O$36,9,TRUE)/1000,HLOOKUP($C$2,DNBT2023!$F$6:$O$36,9,TRUE)/1000*Bedrag!H$61,H$61*$C$8/100+HLOOKUP($C$2,DNBT2023!$F$6:$O$36,4,TRUE)*MAX(Bedrag!$C76,2.5))</f>
        <v>768.10559999999998</v>
      </c>
      <c r="I76" s="24">
        <f>IF((I$61*$C$8/100+HLOOKUP($C$2,DNBT2023!$F$6:$O$36,4,TRUE)*MAX(Bedrag!$C76,2.5))/I$61&gt;HLOOKUP($C$2,DNBT2023!$F$6:$O$36,9,TRUE)/1000,HLOOKUP($C$2,DNBT2023!$F$6:$O$36,9,TRUE)/1000*Bedrag!I$61,I$61*$C$8/100+HLOOKUP($C$2,DNBT2023!$F$6:$O$36,4,TRUE)*MAX(Bedrag!$C76,2.5))</f>
        <v>960.13199999999995</v>
      </c>
      <c r="J76" s="24">
        <f>IF((J$61*$C$8/100+HLOOKUP($C$2,DNBT2023!$F$6:$O$36,4,TRUE)*MAX(Bedrag!$C76,2.5))/J$61&gt;HLOOKUP($C$2,DNBT2023!$F$6:$O$36,9,TRUE)/1000,HLOOKUP($C$2,DNBT2023!$F$6:$O$36,9,TRUE)/1000*Bedrag!J$61,J$61*$C$8/100+HLOOKUP($C$2,DNBT2023!$F$6:$O$36,4,TRUE)*MAX(Bedrag!$C76,2.5))</f>
        <v>1183.8060700000001</v>
      </c>
      <c r="K76" s="24">
        <f>IF((K$61*$C$8/100+HLOOKUP($C$2,DNBT2023!$F$6:$O$36,4,TRUE)*MAX(Bedrag!$C76,2.5))/K$61&gt;HLOOKUP($C$2,DNBT2023!$F$6:$O$36,9,TRUE)/1000,HLOOKUP($C$2,DNBT2023!$F$6:$O$36,9,TRUE)/1000*Bedrag!K$61,K$61*$C$8/100+HLOOKUP($C$2,DNBT2023!$F$6:$O$36,4,TRUE)*MAX(Bedrag!$C76,2.5))</f>
        <v>1282.4247600000001</v>
      </c>
      <c r="L76" s="24">
        <f>IF((L$61*$C$8/100+HLOOKUP($C$2,DNBT2023!$F$6:$O$36,4,TRUE)*MAX(Bedrag!$C76,2.5))/L$61&gt;HLOOKUP($C$2,DNBT2023!$F$6:$O$36,9,TRUE)/1000,HLOOKUP($C$2,DNBT2023!$F$6:$O$36,9,TRUE)/1000*Bedrag!L$61,L$61*$C$8/100+HLOOKUP($C$2,DNBT2023!$F$6:$O$36,4,TRUE)*MAX(Bedrag!$C76,2.5))</f>
        <v>1479.6621399999999</v>
      </c>
      <c r="M76" s="24">
        <f>IF((M$61*$C$8/100+HLOOKUP($C$2,DNBT2023!$F$6:$O$36,4,TRUE)*MAX(Bedrag!$C76,2.5))/M$61&gt;HLOOKUP($C$2,DNBT2023!$F$6:$O$36,9,TRUE)/1000,HLOOKUP($C$2,DNBT2023!$F$6:$O$36,9,TRUE)/1000*Bedrag!M$61,M$61*$C$8/100+HLOOKUP($C$2,DNBT2023!$F$6:$O$36,4,TRUE)*MAX(Bedrag!$C76,2.5))</f>
        <v>1676.8995199999999</v>
      </c>
    </row>
  </sheetData>
  <phoneticPr fontId="5" type="noConversion"/>
  <conditionalFormatting sqref="D23:M37">
    <cfRule type="expression" dxfId="4" priority="4">
      <formula>D23&lt;0</formula>
    </cfRule>
    <cfRule type="expression" dxfId="3" priority="5">
      <formula>D23&gt;0</formula>
    </cfRule>
  </conditionalFormatting>
  <conditionalFormatting sqref="C9:C10">
    <cfRule type="expression" dxfId="2" priority="3">
      <formula>C9&gt;0</formula>
    </cfRule>
  </conditionalFormatting>
  <conditionalFormatting sqref="C14">
    <cfRule type="expression" dxfId="1" priority="2">
      <formula>$C$13&gt;0</formula>
    </cfRule>
    <cfRule type="expression" dxfId="0" priority="1">
      <formula>$C$13&lt;0</formula>
    </cfRule>
  </conditionalFormatting>
  <dataValidations disablePrompts="1" count="1">
    <dataValidation type="decimal" operator="greaterThanOrEqual" allowBlank="1" showInputMessage="1" showErrorMessage="1" sqref="C4" xr:uid="{974A4317-CB5D-1B4F-B261-69D309006D19}">
      <formula1>2.5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37E4293D-96B4-5143-A255-2E9D28ECB943}">
          <x14:formula1>
            <xm:f>DNBT2022!$F$6:$O$6</xm:f>
          </x14:formula1>
          <xm:sqref>C2</xm:sqref>
        </x14:dataValidation>
        <x14:dataValidation type="list" allowBlank="1" showInputMessage="1" showErrorMessage="1" xr:uid="{D99EC48A-8B2A-BE47-90E2-515143B3FC6B}">
          <x14:formula1>
            <xm:f>x!$A$1:$A$3</xm:f>
          </x14:formula1>
          <xm:sqref>C5:C6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67E6-74B3-DA47-A6D6-9D825ECF52B6}">
  <dimension ref="A1:R37"/>
  <sheetViews>
    <sheetView topLeftCell="C1" workbookViewId="0">
      <selection activeCell="I10" sqref="I10"/>
    </sheetView>
  </sheetViews>
  <sheetFormatPr defaultColWidth="10.8515625" defaultRowHeight="15" x14ac:dyDescent="0.2"/>
  <cols>
    <col min="1" max="1" width="7.1484375" customWidth="1"/>
    <col min="2" max="2" width="15.04296875" customWidth="1"/>
    <col min="3" max="3" width="14.671875" customWidth="1"/>
    <col min="4" max="4" width="10.8515625" customWidth="1"/>
  </cols>
  <sheetData>
    <row r="1" spans="1:18" ht="15.75" thickBot="1" x14ac:dyDescent="0.25">
      <c r="A1" s="30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1"/>
      <c r="P1" s="19"/>
      <c r="Q1" s="19"/>
      <c r="R1" s="19"/>
    </row>
    <row r="2" spans="1:18" ht="15.75" thickBo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19"/>
      <c r="Q2" s="19"/>
      <c r="R2" s="19"/>
    </row>
    <row r="3" spans="1:18" ht="15.75" thickBot="1" x14ac:dyDescent="0.25">
      <c r="A3" s="30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1"/>
      <c r="P3" s="19"/>
      <c r="Q3" s="19"/>
      <c r="R3" s="19"/>
    </row>
    <row r="4" spans="1:18" x14ac:dyDescent="0.2">
      <c r="A4" s="2" t="s">
        <v>0</v>
      </c>
    </row>
    <row r="5" spans="1:18" ht="15.75" thickBot="1" x14ac:dyDescent="0.25"/>
    <row r="6" spans="1:18" ht="30.75" thickBot="1" x14ac:dyDescent="0.25">
      <c r="A6" s="9"/>
      <c r="B6" s="1"/>
      <c r="C6" s="1"/>
      <c r="D6" s="1"/>
      <c r="E6" s="10"/>
      <c r="F6" s="6" t="s">
        <v>1</v>
      </c>
      <c r="G6" s="7" t="s">
        <v>2</v>
      </c>
      <c r="H6" s="7" t="s">
        <v>3</v>
      </c>
      <c r="I6" s="7" t="s">
        <v>4</v>
      </c>
      <c r="J6" s="7" t="s">
        <v>5</v>
      </c>
      <c r="K6" s="7" t="s">
        <v>6</v>
      </c>
      <c r="L6" s="7" t="s">
        <v>7</v>
      </c>
      <c r="M6" s="7" t="s">
        <v>8</v>
      </c>
      <c r="N6" s="7" t="s">
        <v>9</v>
      </c>
      <c r="O6" s="8" t="s">
        <v>10</v>
      </c>
    </row>
    <row r="8" spans="1:18" ht="15.75" thickBot="1" x14ac:dyDescent="0.25">
      <c r="A8" s="34" t="s">
        <v>22</v>
      </c>
      <c r="B8" s="32" t="s">
        <v>11</v>
      </c>
      <c r="C8" s="32"/>
      <c r="D8" s="32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x14ac:dyDescent="0.2">
      <c r="A9" s="34"/>
      <c r="B9" s="33" t="s">
        <v>12</v>
      </c>
      <c r="C9" s="33"/>
      <c r="D9" s="33"/>
      <c r="E9" t="s">
        <v>16</v>
      </c>
      <c r="F9">
        <v>85.043899999999994</v>
      </c>
      <c r="G9">
        <v>72.221800000000002</v>
      </c>
      <c r="H9">
        <v>78.010000000000005</v>
      </c>
      <c r="I9">
        <v>125.729</v>
      </c>
      <c r="J9">
        <v>100.8013</v>
      </c>
      <c r="K9">
        <v>90.855000000000004</v>
      </c>
      <c r="L9">
        <v>114.685</v>
      </c>
      <c r="M9">
        <v>101.7921</v>
      </c>
      <c r="N9">
        <v>87.201999999999998</v>
      </c>
      <c r="O9">
        <v>109.4478</v>
      </c>
    </row>
    <row r="10" spans="1:18" x14ac:dyDescent="0.2">
      <c r="A10" s="34"/>
      <c r="B10" s="27" t="s">
        <v>13</v>
      </c>
      <c r="C10" s="27"/>
      <c r="D10" s="27"/>
      <c r="E10" t="s">
        <v>16</v>
      </c>
      <c r="F10">
        <v>65.281700000000001</v>
      </c>
      <c r="G10">
        <v>56.8735</v>
      </c>
      <c r="H10">
        <v>59.489100000000001</v>
      </c>
      <c r="I10">
        <v>96.680999999999997</v>
      </c>
      <c r="J10">
        <v>76.706100000000006</v>
      </c>
      <c r="K10">
        <v>69.407700000000006</v>
      </c>
      <c r="L10">
        <v>90.723799999999997</v>
      </c>
      <c r="M10">
        <v>77.535700000000006</v>
      </c>
      <c r="N10">
        <v>65.556399999999996</v>
      </c>
      <c r="O10">
        <v>84.721999999999994</v>
      </c>
    </row>
    <row r="11" spans="1:18" x14ac:dyDescent="0.2">
      <c r="A11" s="34"/>
      <c r="B11" s="27" t="s">
        <v>14</v>
      </c>
      <c r="C11" s="27"/>
      <c r="D11" s="27"/>
      <c r="E11" t="s">
        <v>16</v>
      </c>
      <c r="F11">
        <v>51.935200000000002</v>
      </c>
      <c r="G11">
        <v>45.526299999999999</v>
      </c>
      <c r="H11">
        <v>48.4009</v>
      </c>
      <c r="I11">
        <v>73.996499999999997</v>
      </c>
      <c r="J11">
        <v>61.320999999999998</v>
      </c>
      <c r="K11">
        <v>55.797800000000002</v>
      </c>
      <c r="L11">
        <v>66.672399999999996</v>
      </c>
      <c r="M11">
        <v>61.207099999999997</v>
      </c>
      <c r="N11">
        <v>57.695599999999999</v>
      </c>
      <c r="O11">
        <v>66.479799999999997</v>
      </c>
      <c r="P11" s="3"/>
    </row>
    <row r="12" spans="1:18" x14ac:dyDescent="0.2">
      <c r="A12" s="34"/>
      <c r="B12" s="27" t="s">
        <v>15</v>
      </c>
      <c r="C12" s="27"/>
      <c r="D12" s="27"/>
      <c r="E12" t="s">
        <v>23</v>
      </c>
      <c r="F12">
        <v>12.51</v>
      </c>
      <c r="G12">
        <v>12.51</v>
      </c>
      <c r="H12">
        <v>12.51</v>
      </c>
      <c r="I12">
        <v>12.51</v>
      </c>
      <c r="J12">
        <v>12.51</v>
      </c>
      <c r="K12">
        <v>12.51</v>
      </c>
      <c r="L12">
        <v>12.51</v>
      </c>
      <c r="M12">
        <v>12.51</v>
      </c>
      <c r="N12">
        <v>12.51</v>
      </c>
      <c r="O12">
        <v>12.51</v>
      </c>
    </row>
    <row r="13" spans="1:18" ht="17.100000000000001" customHeight="1" x14ac:dyDescent="0.2">
      <c r="A13" s="34"/>
      <c r="B13" s="28" t="s">
        <v>25</v>
      </c>
      <c r="C13" s="28"/>
      <c r="D13" s="28"/>
      <c r="E13" t="s">
        <v>23</v>
      </c>
      <c r="F13">
        <v>11.53</v>
      </c>
      <c r="G13">
        <v>11.53</v>
      </c>
      <c r="H13">
        <v>11.53</v>
      </c>
      <c r="I13">
        <v>11.53</v>
      </c>
      <c r="J13">
        <v>11.53</v>
      </c>
      <c r="K13">
        <v>11.53</v>
      </c>
      <c r="L13">
        <v>11.53</v>
      </c>
      <c r="M13">
        <v>11.53</v>
      </c>
      <c r="N13">
        <v>11.53</v>
      </c>
      <c r="O13">
        <v>11.53</v>
      </c>
    </row>
    <row r="14" spans="1:18" x14ac:dyDescent="0.2">
      <c r="A14" s="34"/>
      <c r="B14" s="27" t="s">
        <v>26</v>
      </c>
      <c r="C14" s="27"/>
      <c r="D14" s="27"/>
      <c r="E14" t="s">
        <v>24</v>
      </c>
      <c r="F14">
        <v>54.21</v>
      </c>
      <c r="G14">
        <v>46.27</v>
      </c>
      <c r="H14">
        <v>49.66</v>
      </c>
      <c r="I14">
        <v>80.17</v>
      </c>
      <c r="J14">
        <v>64.150000000000006</v>
      </c>
      <c r="K14">
        <v>57.85</v>
      </c>
      <c r="L14">
        <v>73.53</v>
      </c>
      <c r="M14">
        <v>64.790000000000006</v>
      </c>
      <c r="N14">
        <v>55.36</v>
      </c>
      <c r="O14">
        <v>69.88</v>
      </c>
    </row>
    <row r="15" spans="1:18" x14ac:dyDescent="0.2">
      <c r="B15" s="27"/>
      <c r="C15" s="27"/>
      <c r="D15" s="27"/>
    </row>
    <row r="16" spans="1:18" ht="15.75" thickBot="1" x14ac:dyDescent="0.25">
      <c r="A16" s="34" t="s">
        <v>27</v>
      </c>
      <c r="B16" s="32" t="s">
        <v>11</v>
      </c>
      <c r="C16" s="32"/>
      <c r="D16" s="3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x14ac:dyDescent="0.2">
      <c r="A17" s="34"/>
      <c r="B17" s="33" t="s">
        <v>12</v>
      </c>
      <c r="C17" s="33"/>
      <c r="D17" s="33"/>
      <c r="E17" t="s">
        <v>16</v>
      </c>
      <c r="F17" s="11">
        <f>F9*1.21</f>
        <v>102.90311899999999</v>
      </c>
      <c r="G17" s="11">
        <f t="shared" ref="G17:O17" si="0">G9*1.21</f>
        <v>87.388378000000003</v>
      </c>
      <c r="H17" s="11">
        <f t="shared" si="0"/>
        <v>94.392099999999999</v>
      </c>
      <c r="I17" s="11">
        <f t="shared" si="0"/>
        <v>152.13209000000001</v>
      </c>
      <c r="J17" s="11">
        <f t="shared" si="0"/>
        <v>121.969573</v>
      </c>
      <c r="K17" s="11">
        <f t="shared" si="0"/>
        <v>109.93455</v>
      </c>
      <c r="L17" s="11">
        <f t="shared" si="0"/>
        <v>138.76884999999999</v>
      </c>
      <c r="M17" s="11">
        <f t="shared" si="0"/>
        <v>123.168441</v>
      </c>
      <c r="N17" s="11">
        <f t="shared" si="0"/>
        <v>105.51442</v>
      </c>
      <c r="O17" s="11">
        <f t="shared" si="0"/>
        <v>132.431838</v>
      </c>
    </row>
    <row r="18" spans="1:15" x14ac:dyDescent="0.2">
      <c r="A18" s="34"/>
      <c r="B18" s="27" t="s">
        <v>13</v>
      </c>
      <c r="C18" s="27"/>
      <c r="D18" s="27"/>
      <c r="E18" t="s">
        <v>16</v>
      </c>
      <c r="F18" s="11">
        <f t="shared" ref="F18:O18" si="1">F10*1.21</f>
        <v>78.990857000000005</v>
      </c>
      <c r="G18" s="11">
        <f t="shared" si="1"/>
        <v>68.816935000000001</v>
      </c>
      <c r="H18" s="11">
        <f t="shared" si="1"/>
        <v>71.981810999999993</v>
      </c>
      <c r="I18" s="11">
        <f t="shared" si="1"/>
        <v>116.98401</v>
      </c>
      <c r="J18" s="11">
        <f t="shared" si="1"/>
        <v>92.814381000000012</v>
      </c>
      <c r="K18" s="11">
        <f t="shared" si="1"/>
        <v>83.983317</v>
      </c>
      <c r="L18" s="11">
        <f t="shared" si="1"/>
        <v>109.77579799999999</v>
      </c>
      <c r="M18" s="11">
        <f t="shared" si="1"/>
        <v>93.818196999999998</v>
      </c>
      <c r="N18" s="11">
        <f t="shared" si="1"/>
        <v>79.323243999999988</v>
      </c>
      <c r="O18" s="11">
        <f t="shared" si="1"/>
        <v>102.51361999999999</v>
      </c>
    </row>
    <row r="19" spans="1:15" x14ac:dyDescent="0.2">
      <c r="A19" s="34"/>
      <c r="B19" s="27" t="s">
        <v>14</v>
      </c>
      <c r="C19" s="27"/>
      <c r="D19" s="27"/>
      <c r="E19" t="s">
        <v>16</v>
      </c>
      <c r="F19" s="11">
        <f t="shared" ref="F19:O19" si="2">F11*1.21</f>
        <v>62.841591999999999</v>
      </c>
      <c r="G19" s="11">
        <f t="shared" si="2"/>
        <v>55.086822999999995</v>
      </c>
      <c r="H19" s="11">
        <f t="shared" si="2"/>
        <v>58.565089</v>
      </c>
      <c r="I19" s="11">
        <f t="shared" si="2"/>
        <v>89.535764999999998</v>
      </c>
      <c r="J19" s="11">
        <f t="shared" si="2"/>
        <v>74.198409999999996</v>
      </c>
      <c r="K19" s="11">
        <f t="shared" si="2"/>
        <v>67.515338</v>
      </c>
      <c r="L19" s="11">
        <f t="shared" si="2"/>
        <v>80.673603999999997</v>
      </c>
      <c r="M19" s="11">
        <f t="shared" si="2"/>
        <v>74.060590999999988</v>
      </c>
      <c r="N19" s="11">
        <f t="shared" si="2"/>
        <v>69.811675999999991</v>
      </c>
      <c r="O19" s="11">
        <f t="shared" si="2"/>
        <v>80.440557999999996</v>
      </c>
    </row>
    <row r="20" spans="1:15" x14ac:dyDescent="0.2">
      <c r="A20" s="34"/>
      <c r="B20" s="27" t="s">
        <v>15</v>
      </c>
      <c r="C20" s="27"/>
      <c r="D20" s="27"/>
      <c r="E20" t="s">
        <v>23</v>
      </c>
      <c r="F20" s="12">
        <f t="shared" ref="F20:O20" si="3">F12*1.21</f>
        <v>15.137099999999998</v>
      </c>
      <c r="G20" s="12">
        <f t="shared" si="3"/>
        <v>15.137099999999998</v>
      </c>
      <c r="H20" s="12">
        <f t="shared" si="3"/>
        <v>15.137099999999998</v>
      </c>
      <c r="I20" s="12">
        <f t="shared" si="3"/>
        <v>15.137099999999998</v>
      </c>
      <c r="J20" s="12">
        <f t="shared" si="3"/>
        <v>15.137099999999998</v>
      </c>
      <c r="K20" s="12">
        <f t="shared" si="3"/>
        <v>15.137099999999998</v>
      </c>
      <c r="L20" s="12">
        <f t="shared" si="3"/>
        <v>15.137099999999998</v>
      </c>
      <c r="M20" s="12">
        <f t="shared" si="3"/>
        <v>15.137099999999998</v>
      </c>
      <c r="N20" s="12">
        <f t="shared" si="3"/>
        <v>15.137099999999998</v>
      </c>
      <c r="O20" s="12">
        <f t="shared" si="3"/>
        <v>15.137099999999998</v>
      </c>
    </row>
    <row r="21" spans="1:15" ht="17.100000000000001" customHeight="1" x14ac:dyDescent="0.2">
      <c r="A21" s="34"/>
      <c r="B21" s="28" t="s">
        <v>25</v>
      </c>
      <c r="C21" s="28"/>
      <c r="D21" s="28"/>
      <c r="E21" t="s">
        <v>23</v>
      </c>
      <c r="F21" s="12">
        <f t="shared" ref="F21:O21" si="4">F13*1.21</f>
        <v>13.951299999999998</v>
      </c>
      <c r="G21" s="12">
        <f t="shared" si="4"/>
        <v>13.951299999999998</v>
      </c>
      <c r="H21" s="12">
        <f t="shared" si="4"/>
        <v>13.951299999999998</v>
      </c>
      <c r="I21" s="12">
        <f t="shared" si="4"/>
        <v>13.951299999999998</v>
      </c>
      <c r="J21" s="12">
        <f t="shared" si="4"/>
        <v>13.951299999999998</v>
      </c>
      <c r="K21" s="12">
        <f t="shared" si="4"/>
        <v>13.951299999999998</v>
      </c>
      <c r="L21" s="12">
        <f t="shared" si="4"/>
        <v>13.951299999999998</v>
      </c>
      <c r="M21" s="12">
        <f t="shared" si="4"/>
        <v>13.951299999999998</v>
      </c>
      <c r="N21" s="12">
        <f t="shared" si="4"/>
        <v>13.951299999999998</v>
      </c>
      <c r="O21" s="12">
        <f t="shared" si="4"/>
        <v>13.951299999999998</v>
      </c>
    </row>
    <row r="22" spans="1:15" x14ac:dyDescent="0.2">
      <c r="A22" s="34"/>
      <c r="B22" s="27" t="s">
        <v>26</v>
      </c>
      <c r="C22" s="27"/>
      <c r="D22" s="27"/>
      <c r="E22" t="s">
        <v>24</v>
      </c>
      <c r="F22" s="12">
        <f t="shared" ref="F22:O22" si="5">F14*1.21</f>
        <v>65.594099999999997</v>
      </c>
      <c r="G22" s="12">
        <f t="shared" si="5"/>
        <v>55.986699999999999</v>
      </c>
      <c r="H22" s="12">
        <f t="shared" si="5"/>
        <v>60.088599999999992</v>
      </c>
      <c r="I22" s="12">
        <f t="shared" si="5"/>
        <v>97.005700000000004</v>
      </c>
      <c r="J22" s="12">
        <f t="shared" si="5"/>
        <v>77.621499999999997</v>
      </c>
      <c r="K22" s="12">
        <f t="shared" si="5"/>
        <v>69.998499999999993</v>
      </c>
      <c r="L22" s="12">
        <f t="shared" si="5"/>
        <v>88.971299999999999</v>
      </c>
      <c r="M22" s="12">
        <f t="shared" si="5"/>
        <v>78.395900000000012</v>
      </c>
      <c r="N22" s="12">
        <f t="shared" si="5"/>
        <v>66.985599999999991</v>
      </c>
      <c r="O22" s="12">
        <f t="shared" si="5"/>
        <v>84.554799999999986</v>
      </c>
    </row>
    <row r="23" spans="1:15" x14ac:dyDescent="0.2">
      <c r="B23" s="27"/>
      <c r="C23" s="27"/>
      <c r="D23" s="27"/>
    </row>
    <row r="24" spans="1:15" ht="17.100000000000001" customHeight="1" thickBot="1" x14ac:dyDescent="0.25">
      <c r="A24" s="34" t="s">
        <v>28</v>
      </c>
      <c r="B24" s="32" t="s">
        <v>11</v>
      </c>
      <c r="C24" s="32"/>
      <c r="D24" s="3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x14ac:dyDescent="0.2">
      <c r="A25" s="34"/>
      <c r="B25" s="33" t="s">
        <v>12</v>
      </c>
      <c r="C25" s="33"/>
      <c r="D25" s="33"/>
      <c r="E25" t="s">
        <v>16</v>
      </c>
      <c r="F25" s="11">
        <f>F9*1.06</f>
        <v>90.146534000000003</v>
      </c>
      <c r="G25" s="11">
        <f t="shared" ref="G25:O25" si="6">G9*1.06</f>
        <v>76.555108000000004</v>
      </c>
      <c r="H25" s="11">
        <f t="shared" si="6"/>
        <v>82.690600000000003</v>
      </c>
      <c r="I25" s="11">
        <f t="shared" si="6"/>
        <v>133.27274</v>
      </c>
      <c r="J25" s="11">
        <f t="shared" si="6"/>
        <v>106.849378</v>
      </c>
      <c r="K25" s="11">
        <f t="shared" si="6"/>
        <v>96.306300000000007</v>
      </c>
      <c r="L25" s="11">
        <f t="shared" si="6"/>
        <v>121.56610000000001</v>
      </c>
      <c r="M25" s="11">
        <f t="shared" si="6"/>
        <v>107.89962600000001</v>
      </c>
      <c r="N25" s="11">
        <f t="shared" si="6"/>
        <v>92.434120000000007</v>
      </c>
      <c r="O25" s="11">
        <f t="shared" si="6"/>
        <v>116.014668</v>
      </c>
    </row>
    <row r="26" spans="1:15" x14ac:dyDescent="0.2">
      <c r="A26" s="34"/>
      <c r="B26" s="27" t="s">
        <v>13</v>
      </c>
      <c r="C26" s="27"/>
      <c r="D26" s="27"/>
      <c r="E26" t="s">
        <v>16</v>
      </c>
      <c r="F26" s="11">
        <f t="shared" ref="F26:O26" si="7">F10*1.06</f>
        <v>69.198602000000008</v>
      </c>
      <c r="G26" s="11">
        <f t="shared" si="7"/>
        <v>60.285910000000001</v>
      </c>
      <c r="H26" s="11">
        <f t="shared" si="7"/>
        <v>63.058446000000004</v>
      </c>
      <c r="I26" s="11">
        <f t="shared" si="7"/>
        <v>102.48186</v>
      </c>
      <c r="J26" s="11">
        <f t="shared" si="7"/>
        <v>81.30846600000001</v>
      </c>
      <c r="K26" s="11">
        <f t="shared" si="7"/>
        <v>73.572162000000006</v>
      </c>
      <c r="L26" s="11">
        <f t="shared" si="7"/>
        <v>96.167228000000009</v>
      </c>
      <c r="M26" s="11">
        <f t="shared" si="7"/>
        <v>82.187842000000003</v>
      </c>
      <c r="N26" s="11">
        <f t="shared" si="7"/>
        <v>69.489784</v>
      </c>
      <c r="O26" s="11">
        <f t="shared" si="7"/>
        <v>89.805319999999995</v>
      </c>
    </row>
    <row r="27" spans="1:15" x14ac:dyDescent="0.2">
      <c r="A27" s="34"/>
      <c r="B27" s="27" t="s">
        <v>14</v>
      </c>
      <c r="C27" s="27"/>
      <c r="D27" s="27"/>
      <c r="E27" t="s">
        <v>16</v>
      </c>
      <c r="F27" s="11">
        <f t="shared" ref="F27:O27" si="8">F11*1.06</f>
        <v>55.051312000000003</v>
      </c>
      <c r="G27" s="11">
        <f t="shared" si="8"/>
        <v>48.257877999999998</v>
      </c>
      <c r="H27" s="11">
        <f t="shared" si="8"/>
        <v>51.304954000000002</v>
      </c>
      <c r="I27" s="11">
        <f t="shared" si="8"/>
        <v>78.43629</v>
      </c>
      <c r="J27" s="11">
        <f t="shared" si="8"/>
        <v>65.000259999999997</v>
      </c>
      <c r="K27" s="11">
        <f t="shared" si="8"/>
        <v>59.145668000000008</v>
      </c>
      <c r="L27" s="11">
        <f t="shared" si="8"/>
        <v>70.672743999999994</v>
      </c>
      <c r="M27" s="11">
        <f t="shared" si="8"/>
        <v>64.879525999999998</v>
      </c>
      <c r="N27" s="11">
        <f t="shared" si="8"/>
        <v>61.157336000000001</v>
      </c>
      <c r="O27" s="11">
        <f t="shared" si="8"/>
        <v>70.468587999999997</v>
      </c>
    </row>
    <row r="28" spans="1:15" x14ac:dyDescent="0.2">
      <c r="A28" s="34"/>
      <c r="B28" s="27" t="s">
        <v>15</v>
      </c>
      <c r="C28" s="27"/>
      <c r="D28" s="27"/>
      <c r="E28" t="s">
        <v>23</v>
      </c>
      <c r="F28" s="12">
        <f t="shared" ref="F28:O28" si="9">F12*1.06</f>
        <v>13.2606</v>
      </c>
      <c r="G28" s="12">
        <f t="shared" si="9"/>
        <v>13.2606</v>
      </c>
      <c r="H28" s="12">
        <f t="shared" si="9"/>
        <v>13.2606</v>
      </c>
      <c r="I28" s="12">
        <f t="shared" si="9"/>
        <v>13.2606</v>
      </c>
      <c r="J28" s="12">
        <f t="shared" si="9"/>
        <v>13.2606</v>
      </c>
      <c r="K28" s="12">
        <f t="shared" si="9"/>
        <v>13.2606</v>
      </c>
      <c r="L28" s="12">
        <f t="shared" si="9"/>
        <v>13.2606</v>
      </c>
      <c r="M28" s="12">
        <f t="shared" si="9"/>
        <v>13.2606</v>
      </c>
      <c r="N28" s="12">
        <f t="shared" si="9"/>
        <v>13.2606</v>
      </c>
      <c r="O28" s="12">
        <f t="shared" si="9"/>
        <v>13.2606</v>
      </c>
    </row>
    <row r="29" spans="1:15" ht="17.100000000000001" customHeight="1" x14ac:dyDescent="0.2">
      <c r="A29" s="34"/>
      <c r="B29" s="28" t="s">
        <v>25</v>
      </c>
      <c r="C29" s="28"/>
      <c r="D29" s="28"/>
      <c r="E29" t="s">
        <v>23</v>
      </c>
      <c r="F29" s="12">
        <f t="shared" ref="F29:O29" si="10">F13*1.06</f>
        <v>12.2218</v>
      </c>
      <c r="G29" s="12">
        <f t="shared" si="10"/>
        <v>12.2218</v>
      </c>
      <c r="H29" s="12">
        <f t="shared" si="10"/>
        <v>12.2218</v>
      </c>
      <c r="I29" s="12">
        <f t="shared" si="10"/>
        <v>12.2218</v>
      </c>
      <c r="J29" s="12">
        <f t="shared" si="10"/>
        <v>12.2218</v>
      </c>
      <c r="K29" s="12">
        <f t="shared" si="10"/>
        <v>12.2218</v>
      </c>
      <c r="L29" s="12">
        <f t="shared" si="10"/>
        <v>12.2218</v>
      </c>
      <c r="M29" s="12">
        <f t="shared" si="10"/>
        <v>12.2218</v>
      </c>
      <c r="N29" s="12">
        <f t="shared" si="10"/>
        <v>12.2218</v>
      </c>
      <c r="O29" s="12">
        <f t="shared" si="10"/>
        <v>12.2218</v>
      </c>
    </row>
    <row r="30" spans="1:15" x14ac:dyDescent="0.2">
      <c r="A30" s="34"/>
      <c r="B30" s="27" t="s">
        <v>26</v>
      </c>
      <c r="C30" s="27"/>
      <c r="D30" s="27"/>
      <c r="E30" t="s">
        <v>24</v>
      </c>
      <c r="F30" s="12">
        <f t="shared" ref="F30:O30" si="11">F14*1.06</f>
        <v>57.462600000000002</v>
      </c>
      <c r="G30" s="12">
        <f t="shared" si="11"/>
        <v>49.046200000000006</v>
      </c>
      <c r="H30" s="12">
        <f t="shared" si="11"/>
        <v>52.639600000000002</v>
      </c>
      <c r="I30" s="12">
        <f t="shared" si="11"/>
        <v>84.980200000000011</v>
      </c>
      <c r="J30" s="12">
        <f t="shared" si="11"/>
        <v>67.999000000000009</v>
      </c>
      <c r="K30" s="12">
        <f t="shared" si="11"/>
        <v>61.321000000000005</v>
      </c>
      <c r="L30" s="12">
        <f t="shared" si="11"/>
        <v>77.941800000000001</v>
      </c>
      <c r="M30" s="12">
        <f t="shared" si="11"/>
        <v>68.677400000000006</v>
      </c>
      <c r="N30" s="12">
        <f t="shared" si="11"/>
        <v>58.681600000000003</v>
      </c>
      <c r="O30" s="12">
        <f t="shared" si="11"/>
        <v>74.072800000000001</v>
      </c>
    </row>
    <row r="32" spans="1:15" x14ac:dyDescent="0.2">
      <c r="B32" t="s">
        <v>29</v>
      </c>
    </row>
    <row r="33" spans="2:14" x14ac:dyDescent="0.2">
      <c r="B33" t="s">
        <v>30</v>
      </c>
    </row>
    <row r="34" spans="2:14" x14ac:dyDescent="0.2">
      <c r="B34" t="s">
        <v>17</v>
      </c>
    </row>
    <row r="35" spans="2:14" ht="15.75" thickBot="1" x14ac:dyDescent="0.25"/>
    <row r="36" spans="2:14" x14ac:dyDescent="0.2">
      <c r="B36" s="13" t="s">
        <v>18</v>
      </c>
      <c r="C36" s="14" t="s">
        <v>32</v>
      </c>
      <c r="D36" s="14" t="s">
        <v>31</v>
      </c>
      <c r="E36" s="14" t="s">
        <v>33</v>
      </c>
      <c r="F36" s="14" t="s">
        <v>34</v>
      </c>
      <c r="G36" s="14" t="s">
        <v>35</v>
      </c>
      <c r="H36" s="14" t="s">
        <v>36</v>
      </c>
      <c r="I36" s="14" t="s">
        <v>37</v>
      </c>
      <c r="J36" s="14" t="s">
        <v>38</v>
      </c>
      <c r="K36" s="14" t="s">
        <v>39</v>
      </c>
      <c r="L36" s="14" t="s">
        <v>40</v>
      </c>
      <c r="M36" s="14" t="s">
        <v>41</v>
      </c>
      <c r="N36" s="15" t="s">
        <v>42</v>
      </c>
    </row>
    <row r="37" spans="2:14" ht="33.950000000000003" customHeight="1" thickBot="1" x14ac:dyDescent="0.25">
      <c r="B37" s="16" t="s">
        <v>19</v>
      </c>
      <c r="C37" s="17">
        <v>3.6834499999999999E-2</v>
      </c>
      <c r="D37" s="17">
        <v>4.5458499999999999E-2</v>
      </c>
      <c r="E37" s="17">
        <v>7.8414399999999995E-2</v>
      </c>
      <c r="F37" s="17">
        <v>0.1067994</v>
      </c>
      <c r="G37" s="17">
        <v>0.12364840000000001</v>
      </c>
      <c r="H37" s="17">
        <v>0.12425949999999999</v>
      </c>
      <c r="I37" s="17">
        <v>0.12672890000000001</v>
      </c>
      <c r="J37" s="17">
        <v>0.1200005</v>
      </c>
      <c r="K37" s="17">
        <v>9.6317200000000006E-2</v>
      </c>
      <c r="L37" s="17">
        <v>7.0233100000000007E-2</v>
      </c>
      <c r="M37" s="17">
        <v>4.1012399999999997E-2</v>
      </c>
      <c r="N37" s="18">
        <v>3.0293199999999999E-2</v>
      </c>
    </row>
  </sheetData>
  <mergeCells count="29">
    <mergeCell ref="A1:O1"/>
    <mergeCell ref="A24:A30"/>
    <mergeCell ref="B8:D8"/>
    <mergeCell ref="B9:D9"/>
    <mergeCell ref="B10:D10"/>
    <mergeCell ref="B11:D11"/>
    <mergeCell ref="B12:D12"/>
    <mergeCell ref="B13:D13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2:O2"/>
    <mergeCell ref="A3:O3"/>
    <mergeCell ref="B20:D20"/>
    <mergeCell ref="B21:D21"/>
    <mergeCell ref="B22:D22"/>
    <mergeCell ref="A8:A14"/>
    <mergeCell ref="A16:A22"/>
    <mergeCell ref="B26:D26"/>
    <mergeCell ref="B27:D27"/>
    <mergeCell ref="B28:D28"/>
    <mergeCell ref="B29:D29"/>
    <mergeCell ref="B30:D30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4656-515A-474B-ACE0-2F3B546E98B3}">
  <dimension ref="A1:R45"/>
  <sheetViews>
    <sheetView workbookViewId="0">
      <selection activeCell="I46" sqref="I46"/>
    </sheetView>
  </sheetViews>
  <sheetFormatPr defaultColWidth="10.8515625" defaultRowHeight="15" x14ac:dyDescent="0.2"/>
  <cols>
    <col min="1" max="1" width="7.1484375" customWidth="1"/>
    <col min="2" max="2" width="15.04296875" customWidth="1"/>
    <col min="3" max="3" width="14.671875" customWidth="1"/>
    <col min="5" max="5" width="12.20703125" customWidth="1"/>
  </cols>
  <sheetData>
    <row r="1" spans="1:18" ht="15.75" thickBot="1" x14ac:dyDescent="0.25">
      <c r="A1" s="30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1"/>
      <c r="P1" s="19"/>
      <c r="Q1" s="19"/>
      <c r="R1" s="19"/>
    </row>
    <row r="2" spans="1:18" ht="15.75" thickBo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19"/>
      <c r="Q2" s="19"/>
      <c r="R2" s="19"/>
    </row>
    <row r="3" spans="1:18" ht="15.75" thickBot="1" x14ac:dyDescent="0.25">
      <c r="A3" s="30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1"/>
      <c r="P3" s="19"/>
      <c r="Q3" s="19"/>
      <c r="R3" s="19"/>
    </row>
    <row r="4" spans="1:18" x14ac:dyDescent="0.2">
      <c r="A4" s="2" t="s">
        <v>0</v>
      </c>
    </row>
    <row r="5" spans="1:18" ht="15.75" thickBot="1" x14ac:dyDescent="0.25"/>
    <row r="6" spans="1:18" ht="30.75" thickBot="1" x14ac:dyDescent="0.25">
      <c r="A6" s="9"/>
      <c r="B6" s="1"/>
      <c r="C6" s="1"/>
      <c r="D6" s="1"/>
      <c r="E6" s="10"/>
      <c r="F6" s="6" t="s">
        <v>1</v>
      </c>
      <c r="G6" s="7" t="s">
        <v>2</v>
      </c>
      <c r="H6" s="7" t="s">
        <v>3</v>
      </c>
      <c r="I6" s="7" t="s">
        <v>4</v>
      </c>
      <c r="J6" s="7" t="s">
        <v>5</v>
      </c>
      <c r="K6" s="7" t="s">
        <v>6</v>
      </c>
      <c r="L6" s="7" t="s">
        <v>7</v>
      </c>
      <c r="M6" s="7" t="s">
        <v>8</v>
      </c>
      <c r="N6" s="7" t="s">
        <v>9</v>
      </c>
      <c r="O6" s="8" t="s">
        <v>10</v>
      </c>
    </row>
    <row r="8" spans="1:18" ht="15.75" thickBot="1" x14ac:dyDescent="0.25">
      <c r="A8" s="34" t="s">
        <v>22</v>
      </c>
      <c r="B8" s="32" t="s">
        <v>48</v>
      </c>
      <c r="C8" s="32"/>
      <c r="D8" s="32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x14ac:dyDescent="0.2">
      <c r="A9" s="34"/>
      <c r="B9" s="33" t="s">
        <v>44</v>
      </c>
      <c r="C9" s="33"/>
      <c r="D9" s="33"/>
      <c r="E9" t="s">
        <v>24</v>
      </c>
      <c r="F9">
        <v>37.765000000000001</v>
      </c>
      <c r="G9">
        <v>35.518000000000001</v>
      </c>
      <c r="H9">
        <v>38.756999999999998</v>
      </c>
      <c r="I9">
        <v>46.001399999999997</v>
      </c>
      <c r="J9">
        <v>41.044400000000003</v>
      </c>
      <c r="K9">
        <v>36.849400000000003</v>
      </c>
      <c r="L9">
        <v>42.480400000000003</v>
      </c>
      <c r="M9">
        <v>41.202100000000002</v>
      </c>
      <c r="N9">
        <v>50.054699999999997</v>
      </c>
      <c r="O9">
        <v>45.392200000000003</v>
      </c>
    </row>
    <row r="10" spans="1:18" x14ac:dyDescent="0.2">
      <c r="A10" s="34"/>
      <c r="B10" s="27" t="s">
        <v>45</v>
      </c>
      <c r="C10" s="27"/>
      <c r="D10" s="27"/>
      <c r="E10" t="s">
        <v>16</v>
      </c>
      <c r="F10">
        <v>35.301200000000001</v>
      </c>
      <c r="G10">
        <v>37.214599999999997</v>
      </c>
      <c r="H10">
        <v>36.021799999999999</v>
      </c>
      <c r="I10">
        <v>47.000399999999999</v>
      </c>
      <c r="J10">
        <v>37.832900000000002</v>
      </c>
      <c r="K10">
        <v>34.488900000000001</v>
      </c>
      <c r="L10">
        <v>39.749000000000002</v>
      </c>
      <c r="M10">
        <v>36.656799999999997</v>
      </c>
      <c r="N10">
        <v>34.394300000000001</v>
      </c>
      <c r="O10">
        <v>43.164499999999997</v>
      </c>
    </row>
    <row r="11" spans="1:18" x14ac:dyDescent="0.2">
      <c r="A11" s="34"/>
      <c r="B11" s="27" t="s">
        <v>46</v>
      </c>
      <c r="C11" s="27"/>
      <c r="D11" s="27"/>
      <c r="E11" t="s">
        <v>16</v>
      </c>
      <c r="F11">
        <v>24.546399999999998</v>
      </c>
      <c r="G11">
        <v>26.5581</v>
      </c>
      <c r="H11">
        <v>25.7044</v>
      </c>
      <c r="I11">
        <v>31.769300000000001</v>
      </c>
      <c r="J11">
        <v>26.658100000000001</v>
      </c>
      <c r="K11">
        <v>24.486599999999999</v>
      </c>
      <c r="L11">
        <v>27.2727</v>
      </c>
      <c r="M11">
        <v>26.189599999999999</v>
      </c>
      <c r="N11">
        <v>27.352900000000002</v>
      </c>
      <c r="O11">
        <v>30.456800000000001</v>
      </c>
      <c r="P11" s="3"/>
    </row>
    <row r="12" spans="1:18" x14ac:dyDescent="0.2">
      <c r="A12" s="34"/>
      <c r="B12" s="27" t="s">
        <v>15</v>
      </c>
      <c r="C12" s="27"/>
      <c r="D12" s="27"/>
      <c r="E12" t="s">
        <v>23</v>
      </c>
      <c r="F12">
        <v>13.71</v>
      </c>
      <c r="G12">
        <v>13.71</v>
      </c>
      <c r="H12">
        <v>13.71</v>
      </c>
      <c r="I12">
        <v>13.71</v>
      </c>
      <c r="J12">
        <v>13.71</v>
      </c>
      <c r="K12">
        <v>13.71</v>
      </c>
      <c r="L12">
        <v>13.71</v>
      </c>
      <c r="M12">
        <v>13.71</v>
      </c>
      <c r="N12">
        <v>13.71</v>
      </c>
      <c r="O12">
        <v>13.71</v>
      </c>
    </row>
    <row r="13" spans="1:18" ht="17.100000000000001" customHeight="1" x14ac:dyDescent="0.2">
      <c r="A13" s="34"/>
      <c r="B13" s="28" t="s">
        <v>25</v>
      </c>
      <c r="C13" s="28"/>
      <c r="D13" s="28"/>
      <c r="E13" t="s">
        <v>23</v>
      </c>
      <c r="F13">
        <v>12.63</v>
      </c>
      <c r="G13">
        <v>12.63</v>
      </c>
      <c r="H13">
        <v>12.63</v>
      </c>
      <c r="I13">
        <v>12.63</v>
      </c>
      <c r="J13">
        <v>12.63</v>
      </c>
      <c r="K13">
        <v>12.63</v>
      </c>
      <c r="L13">
        <v>12.63</v>
      </c>
      <c r="M13">
        <v>12.63</v>
      </c>
      <c r="N13">
        <v>12.63</v>
      </c>
      <c r="O13">
        <v>12.63</v>
      </c>
    </row>
    <row r="14" spans="1:18" x14ac:dyDescent="0.2">
      <c r="A14" s="34"/>
      <c r="B14" s="27" t="s">
        <v>47</v>
      </c>
      <c r="C14" s="27"/>
      <c r="D14" s="27"/>
      <c r="E14" t="s">
        <v>16</v>
      </c>
      <c r="F14">
        <v>192.0264</v>
      </c>
      <c r="G14">
        <v>192.0264</v>
      </c>
      <c r="H14">
        <v>192.0264</v>
      </c>
      <c r="I14">
        <v>192.0264</v>
      </c>
      <c r="J14">
        <v>192.0264</v>
      </c>
      <c r="K14">
        <v>192.0264</v>
      </c>
      <c r="L14">
        <v>192.0264</v>
      </c>
      <c r="M14">
        <v>192.0264</v>
      </c>
      <c r="N14">
        <v>192.0264</v>
      </c>
      <c r="O14">
        <v>192.0264</v>
      </c>
    </row>
    <row r="15" spans="1:18" x14ac:dyDescent="0.2">
      <c r="B15" s="27"/>
      <c r="C15" s="27"/>
      <c r="D15" s="27"/>
    </row>
    <row r="16" spans="1:18" ht="17.100000000000001" customHeight="1" thickBot="1" x14ac:dyDescent="0.25">
      <c r="A16" s="34" t="s">
        <v>28</v>
      </c>
      <c r="B16" s="32" t="s">
        <v>48</v>
      </c>
      <c r="C16" s="32"/>
      <c r="D16" s="3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x14ac:dyDescent="0.2">
      <c r="A17" s="34"/>
      <c r="B17" s="33" t="s">
        <v>44</v>
      </c>
      <c r="C17" s="33"/>
      <c r="D17" s="33"/>
      <c r="E17" t="s">
        <v>24</v>
      </c>
      <c r="F17" s="11">
        <f>F9*1.06</f>
        <v>40.030900000000003</v>
      </c>
      <c r="G17" s="11">
        <f t="shared" ref="G17:O17" si="0">G9*1.06</f>
        <v>37.649080000000005</v>
      </c>
      <c r="H17" s="11">
        <f t="shared" si="0"/>
        <v>41.082419999999999</v>
      </c>
      <c r="I17" s="11">
        <f t="shared" si="0"/>
        <v>48.761483999999996</v>
      </c>
      <c r="J17" s="11">
        <f t="shared" si="0"/>
        <v>43.507064000000007</v>
      </c>
      <c r="K17" s="11">
        <f t="shared" si="0"/>
        <v>39.060364000000007</v>
      </c>
      <c r="L17" s="11">
        <f t="shared" si="0"/>
        <v>45.029224000000006</v>
      </c>
      <c r="M17" s="11">
        <f t="shared" si="0"/>
        <v>43.674226000000004</v>
      </c>
      <c r="N17" s="11">
        <f t="shared" si="0"/>
        <v>53.057982000000003</v>
      </c>
      <c r="O17" s="11">
        <f t="shared" si="0"/>
        <v>48.115732000000008</v>
      </c>
    </row>
    <row r="18" spans="1:15" x14ac:dyDescent="0.2">
      <c r="A18" s="34"/>
      <c r="B18" s="27" t="s">
        <v>45</v>
      </c>
      <c r="C18" s="27"/>
      <c r="D18" s="27"/>
      <c r="E18" t="s">
        <v>16</v>
      </c>
      <c r="F18" s="11">
        <f t="shared" ref="F18:O22" si="1">F10*1.06</f>
        <v>37.419272000000007</v>
      </c>
      <c r="G18" s="11">
        <f t="shared" si="1"/>
        <v>39.447476000000002</v>
      </c>
      <c r="H18" s="11">
        <f t="shared" si="1"/>
        <v>38.183108000000004</v>
      </c>
      <c r="I18" s="11">
        <f t="shared" si="1"/>
        <v>49.820424000000003</v>
      </c>
      <c r="J18" s="11">
        <f t="shared" si="1"/>
        <v>40.102874000000007</v>
      </c>
      <c r="K18" s="11">
        <f t="shared" si="1"/>
        <v>36.558234000000006</v>
      </c>
      <c r="L18" s="11">
        <f t="shared" si="1"/>
        <v>42.133940000000003</v>
      </c>
      <c r="M18" s="11">
        <f t="shared" si="1"/>
        <v>38.856207999999995</v>
      </c>
      <c r="N18" s="11">
        <f t="shared" si="1"/>
        <v>36.457958000000005</v>
      </c>
      <c r="O18" s="11">
        <f t="shared" si="1"/>
        <v>45.754370000000002</v>
      </c>
    </row>
    <row r="19" spans="1:15" x14ac:dyDescent="0.2">
      <c r="A19" s="34"/>
      <c r="B19" s="27" t="s">
        <v>46</v>
      </c>
      <c r="C19" s="27"/>
      <c r="D19" s="27"/>
      <c r="E19" t="s">
        <v>16</v>
      </c>
      <c r="F19" s="11">
        <f t="shared" si="1"/>
        <v>26.019183999999999</v>
      </c>
      <c r="G19" s="11">
        <f t="shared" si="1"/>
        <v>28.151586000000002</v>
      </c>
      <c r="H19" s="11">
        <f t="shared" si="1"/>
        <v>27.246664000000003</v>
      </c>
      <c r="I19" s="11">
        <f t="shared" si="1"/>
        <v>33.675458000000006</v>
      </c>
      <c r="J19" s="11">
        <f t="shared" si="1"/>
        <v>28.257586000000003</v>
      </c>
      <c r="K19" s="11">
        <f t="shared" si="1"/>
        <v>25.955795999999999</v>
      </c>
      <c r="L19" s="11">
        <f t="shared" si="1"/>
        <v>28.909062000000002</v>
      </c>
      <c r="M19" s="11">
        <f t="shared" si="1"/>
        <v>27.760975999999999</v>
      </c>
      <c r="N19" s="11">
        <f t="shared" si="1"/>
        <v>28.994074000000005</v>
      </c>
      <c r="O19" s="11">
        <f t="shared" si="1"/>
        <v>32.284208</v>
      </c>
    </row>
    <row r="20" spans="1:15" x14ac:dyDescent="0.2">
      <c r="A20" s="34"/>
      <c r="B20" s="27" t="s">
        <v>15</v>
      </c>
      <c r="C20" s="27"/>
      <c r="D20" s="27"/>
      <c r="E20" t="s">
        <v>23</v>
      </c>
      <c r="F20" s="12">
        <f t="shared" si="1"/>
        <v>14.532600000000002</v>
      </c>
      <c r="G20" s="12">
        <f t="shared" si="1"/>
        <v>14.532600000000002</v>
      </c>
      <c r="H20" s="12">
        <f t="shared" si="1"/>
        <v>14.532600000000002</v>
      </c>
      <c r="I20" s="12">
        <f t="shared" si="1"/>
        <v>14.532600000000002</v>
      </c>
      <c r="J20" s="12">
        <f t="shared" si="1"/>
        <v>14.532600000000002</v>
      </c>
      <c r="K20" s="12">
        <f t="shared" si="1"/>
        <v>14.532600000000002</v>
      </c>
      <c r="L20" s="12">
        <f t="shared" si="1"/>
        <v>14.532600000000002</v>
      </c>
      <c r="M20" s="12">
        <f t="shared" si="1"/>
        <v>14.532600000000002</v>
      </c>
      <c r="N20" s="12">
        <f t="shared" si="1"/>
        <v>14.532600000000002</v>
      </c>
      <c r="O20" s="12">
        <f t="shared" si="1"/>
        <v>14.532600000000002</v>
      </c>
    </row>
    <row r="21" spans="1:15" ht="17.100000000000001" customHeight="1" x14ac:dyDescent="0.2">
      <c r="A21" s="34"/>
      <c r="B21" s="28" t="s">
        <v>25</v>
      </c>
      <c r="C21" s="28"/>
      <c r="D21" s="28"/>
      <c r="E21" t="s">
        <v>23</v>
      </c>
      <c r="F21" s="12">
        <f t="shared" si="1"/>
        <v>13.387800000000002</v>
      </c>
      <c r="G21" s="12">
        <f t="shared" si="1"/>
        <v>13.387800000000002</v>
      </c>
      <c r="H21" s="12">
        <f t="shared" si="1"/>
        <v>13.387800000000002</v>
      </c>
      <c r="I21" s="12">
        <f t="shared" si="1"/>
        <v>13.387800000000002</v>
      </c>
      <c r="J21" s="12">
        <f t="shared" si="1"/>
        <v>13.387800000000002</v>
      </c>
      <c r="K21" s="12">
        <f t="shared" si="1"/>
        <v>13.387800000000002</v>
      </c>
      <c r="L21" s="12">
        <f t="shared" si="1"/>
        <v>13.387800000000002</v>
      </c>
      <c r="M21" s="12">
        <f t="shared" si="1"/>
        <v>13.387800000000002</v>
      </c>
      <c r="N21" s="12">
        <f t="shared" si="1"/>
        <v>13.387800000000002</v>
      </c>
      <c r="O21" s="12">
        <f t="shared" si="1"/>
        <v>13.387800000000002</v>
      </c>
    </row>
    <row r="22" spans="1:15" x14ac:dyDescent="0.2">
      <c r="A22" s="34"/>
      <c r="B22" s="27" t="s">
        <v>47</v>
      </c>
      <c r="C22" s="27"/>
      <c r="D22" s="27"/>
      <c r="E22" t="s">
        <v>16</v>
      </c>
      <c r="F22" s="11">
        <f t="shared" si="1"/>
        <v>203.54798400000001</v>
      </c>
      <c r="G22" s="11">
        <f t="shared" si="1"/>
        <v>203.54798400000001</v>
      </c>
      <c r="H22" s="11">
        <f t="shared" si="1"/>
        <v>203.54798400000001</v>
      </c>
      <c r="I22" s="11">
        <f t="shared" si="1"/>
        <v>203.54798400000001</v>
      </c>
      <c r="J22" s="11">
        <f t="shared" si="1"/>
        <v>203.54798400000001</v>
      </c>
      <c r="K22" s="11">
        <f t="shared" si="1"/>
        <v>203.54798400000001</v>
      </c>
      <c r="L22" s="11">
        <f t="shared" si="1"/>
        <v>203.54798400000001</v>
      </c>
      <c r="M22" s="11">
        <f t="shared" si="1"/>
        <v>203.54798400000001</v>
      </c>
      <c r="N22" s="11">
        <f t="shared" si="1"/>
        <v>203.54798400000001</v>
      </c>
      <c r="O22" s="11">
        <f t="shared" si="1"/>
        <v>203.54798400000001</v>
      </c>
    </row>
    <row r="24" spans="1:15" ht="15.75" thickBot="1" x14ac:dyDescent="0.25">
      <c r="A24" s="34" t="s">
        <v>22</v>
      </c>
      <c r="B24" s="32" t="s">
        <v>49</v>
      </c>
      <c r="C24" s="32"/>
      <c r="D24" s="3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x14ac:dyDescent="0.2">
      <c r="A25" s="34"/>
      <c r="B25" s="33" t="s">
        <v>44</v>
      </c>
      <c r="C25" s="33"/>
      <c r="D25" s="33"/>
      <c r="E25" t="s">
        <v>50</v>
      </c>
      <c r="F25">
        <v>94.41</v>
      </c>
      <c r="G25">
        <v>88.8</v>
      </c>
      <c r="H25">
        <v>96.89</v>
      </c>
      <c r="I25">
        <v>115</v>
      </c>
      <c r="J25">
        <v>102.61</v>
      </c>
      <c r="K25">
        <v>92.12</v>
      </c>
      <c r="L25">
        <v>106.2</v>
      </c>
      <c r="M25">
        <v>103.01</v>
      </c>
      <c r="N25">
        <v>125.14</v>
      </c>
      <c r="O25">
        <v>113.48</v>
      </c>
    </row>
    <row r="26" spans="1:15" x14ac:dyDescent="0.2">
      <c r="A26" s="34"/>
      <c r="B26" s="27" t="s">
        <v>45</v>
      </c>
      <c r="C26" s="27"/>
      <c r="D26" s="27"/>
      <c r="E26" t="s">
        <v>16</v>
      </c>
      <c r="F26">
        <v>53.851999999999997</v>
      </c>
      <c r="G26">
        <v>57.401800000000001</v>
      </c>
      <c r="H26">
        <v>57.637300000000003</v>
      </c>
      <c r="I26">
        <v>69.897000000000006</v>
      </c>
      <c r="J26">
        <v>58.820999999999998</v>
      </c>
      <c r="K26">
        <v>54.413200000000003</v>
      </c>
      <c r="L26">
        <v>60.184800000000003</v>
      </c>
      <c r="M26">
        <v>57.786200000000001</v>
      </c>
      <c r="N26">
        <v>61.048400000000001</v>
      </c>
      <c r="O26">
        <v>65.462199999999996</v>
      </c>
    </row>
    <row r="27" spans="1:15" x14ac:dyDescent="0.2">
      <c r="A27" s="34"/>
      <c r="B27" s="27" t="s">
        <v>46</v>
      </c>
      <c r="C27" s="27"/>
      <c r="D27" s="27"/>
      <c r="E27" t="s">
        <v>16</v>
      </c>
      <c r="F27">
        <v>43.097200000000001</v>
      </c>
      <c r="G27">
        <v>46.7453</v>
      </c>
      <c r="H27">
        <v>47.319899999999997</v>
      </c>
      <c r="I27">
        <v>54.665900000000001</v>
      </c>
      <c r="J27">
        <v>47.6462</v>
      </c>
      <c r="K27">
        <v>44.410899999999998</v>
      </c>
      <c r="L27">
        <v>47.708500000000001</v>
      </c>
      <c r="M27">
        <v>47.319000000000003</v>
      </c>
      <c r="N27">
        <v>54.006999999999998</v>
      </c>
      <c r="O27">
        <v>52.7545</v>
      </c>
    </row>
    <row r="28" spans="1:15" x14ac:dyDescent="0.2">
      <c r="A28" s="34"/>
      <c r="B28" s="27" t="s">
        <v>25</v>
      </c>
      <c r="C28" s="27"/>
      <c r="D28" s="27"/>
      <c r="E28" t="s">
        <v>23</v>
      </c>
      <c r="F28">
        <v>12.63</v>
      </c>
      <c r="G28">
        <v>12.63</v>
      </c>
      <c r="H28">
        <v>12.63</v>
      </c>
      <c r="I28">
        <v>12.63</v>
      </c>
      <c r="J28">
        <v>12.63</v>
      </c>
      <c r="K28">
        <v>12.63</v>
      </c>
      <c r="L28">
        <v>12.63</v>
      </c>
      <c r="M28">
        <v>12.63</v>
      </c>
      <c r="N28">
        <v>12.63</v>
      </c>
      <c r="O28">
        <v>12.63</v>
      </c>
    </row>
    <row r="29" spans="1:15" x14ac:dyDescent="0.2">
      <c r="A29" s="34"/>
      <c r="B29" s="27" t="s">
        <v>51</v>
      </c>
      <c r="C29" s="27"/>
      <c r="D29" s="27"/>
      <c r="E29" t="s">
        <v>52</v>
      </c>
      <c r="F29">
        <v>36.380000000000003</v>
      </c>
      <c r="G29">
        <v>38.78</v>
      </c>
      <c r="H29">
        <v>38.94</v>
      </c>
      <c r="I29">
        <v>47.22</v>
      </c>
      <c r="J29">
        <v>39.74</v>
      </c>
      <c r="K29">
        <v>36.76</v>
      </c>
      <c r="L29">
        <v>40.659999999999997</v>
      </c>
      <c r="M29">
        <v>39.04</v>
      </c>
      <c r="N29">
        <v>41.24</v>
      </c>
      <c r="O29">
        <v>44.22</v>
      </c>
    </row>
    <row r="30" spans="1:15" x14ac:dyDescent="0.2">
      <c r="B30" s="27"/>
      <c r="C30" s="27"/>
      <c r="D30" s="27"/>
    </row>
    <row r="31" spans="1:15" ht="15.75" thickBot="1" x14ac:dyDescent="0.25">
      <c r="A31" s="34" t="s">
        <v>28</v>
      </c>
      <c r="B31" s="32" t="s">
        <v>49</v>
      </c>
      <c r="C31" s="32"/>
      <c r="D31" s="3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x14ac:dyDescent="0.2">
      <c r="A32" s="34"/>
      <c r="B32" s="33" t="s">
        <v>44</v>
      </c>
      <c r="C32" s="33"/>
      <c r="D32" s="33"/>
      <c r="E32" t="s">
        <v>50</v>
      </c>
      <c r="F32" s="11">
        <f>F25*1.06</f>
        <v>100.0746</v>
      </c>
      <c r="G32" s="11">
        <f>G25*1.06</f>
        <v>94.128</v>
      </c>
      <c r="H32" s="11">
        <f>H25*1.06</f>
        <v>102.7034</v>
      </c>
      <c r="I32" s="11">
        <f>I25*1.06</f>
        <v>121.9</v>
      </c>
      <c r="J32" s="11">
        <f>J25*1.06</f>
        <v>108.76660000000001</v>
      </c>
      <c r="K32" s="11">
        <f>K25*1.06</f>
        <v>97.647200000000012</v>
      </c>
      <c r="L32" s="11">
        <f>L25*1.06</f>
        <v>112.572</v>
      </c>
      <c r="M32" s="11">
        <f>M25*1.06</f>
        <v>109.19060000000002</v>
      </c>
      <c r="N32" s="11">
        <f>N25*1.06</f>
        <v>132.64840000000001</v>
      </c>
      <c r="O32" s="11">
        <f>O25*1.06</f>
        <v>120.28880000000001</v>
      </c>
    </row>
    <row r="33" spans="1:15" x14ac:dyDescent="0.2">
      <c r="A33" s="34"/>
      <c r="B33" s="27" t="s">
        <v>45</v>
      </c>
      <c r="C33" s="27"/>
      <c r="D33" s="27"/>
      <c r="E33" t="s">
        <v>16</v>
      </c>
      <c r="F33" s="11">
        <f>F26*1.06</f>
        <v>57.083120000000001</v>
      </c>
      <c r="G33" s="11">
        <f>G26*1.06</f>
        <v>60.845908000000001</v>
      </c>
      <c r="H33" s="11">
        <f>H26*1.06</f>
        <v>61.095538000000005</v>
      </c>
      <c r="I33" s="11">
        <f>I26*1.06</f>
        <v>74.090820000000008</v>
      </c>
      <c r="J33" s="11">
        <f>J26*1.06</f>
        <v>62.350259999999999</v>
      </c>
      <c r="K33" s="11">
        <f>K26*1.06</f>
        <v>57.677992000000003</v>
      </c>
      <c r="L33" s="11">
        <f>L26*1.06</f>
        <v>63.795888000000005</v>
      </c>
      <c r="M33" s="11">
        <f>M26*1.06</f>
        <v>61.253372000000006</v>
      </c>
      <c r="N33" s="11">
        <f>N26*1.06</f>
        <v>64.711303999999998</v>
      </c>
      <c r="O33" s="11">
        <f>O26*1.06</f>
        <v>69.389932000000002</v>
      </c>
    </row>
    <row r="34" spans="1:15" x14ac:dyDescent="0.2">
      <c r="A34" s="34"/>
      <c r="B34" s="27" t="s">
        <v>46</v>
      </c>
      <c r="C34" s="27"/>
      <c r="D34" s="27"/>
      <c r="E34" t="s">
        <v>16</v>
      </c>
      <c r="F34" s="11">
        <f>F27*1.06</f>
        <v>45.683032000000004</v>
      </c>
      <c r="G34" s="11">
        <f>G27*1.06</f>
        <v>49.550018000000001</v>
      </c>
      <c r="H34" s="11">
        <f>H27*1.06</f>
        <v>50.159093999999996</v>
      </c>
      <c r="I34" s="11">
        <f>I27*1.06</f>
        <v>57.945854000000004</v>
      </c>
      <c r="J34" s="11">
        <f>J27*1.06</f>
        <v>50.504972000000002</v>
      </c>
      <c r="K34" s="11">
        <f>K27*1.06</f>
        <v>47.075553999999997</v>
      </c>
      <c r="L34" s="11">
        <f>L27*1.06</f>
        <v>50.571010000000001</v>
      </c>
      <c r="M34" s="11">
        <f>M27*1.06</f>
        <v>50.158140000000003</v>
      </c>
      <c r="N34" s="11">
        <f>N27*1.06</f>
        <v>57.247419999999998</v>
      </c>
      <c r="O34" s="11">
        <f>O27*1.06</f>
        <v>55.91977</v>
      </c>
    </row>
    <row r="35" spans="1:15" x14ac:dyDescent="0.2">
      <c r="A35" s="34"/>
      <c r="B35" s="27" t="s">
        <v>25</v>
      </c>
      <c r="C35" s="27"/>
      <c r="D35" s="27"/>
      <c r="E35" t="s">
        <v>23</v>
      </c>
      <c r="F35" s="12">
        <f>F28*1.06</f>
        <v>13.387800000000002</v>
      </c>
      <c r="G35" s="12">
        <f>G28*1.06</f>
        <v>13.387800000000002</v>
      </c>
      <c r="H35" s="12">
        <f>H28*1.06</f>
        <v>13.387800000000002</v>
      </c>
      <c r="I35" s="12">
        <f>I28*1.06</f>
        <v>13.387800000000002</v>
      </c>
      <c r="J35" s="12">
        <f>J28*1.06</f>
        <v>13.387800000000002</v>
      </c>
      <c r="K35" s="12">
        <f>K28*1.06</f>
        <v>13.387800000000002</v>
      </c>
      <c r="L35" s="12">
        <f>L28*1.06</f>
        <v>13.387800000000002</v>
      </c>
      <c r="M35" s="12">
        <f>M28*1.06</f>
        <v>13.387800000000002</v>
      </c>
      <c r="N35" s="12">
        <f>N28*1.06</f>
        <v>13.387800000000002</v>
      </c>
      <c r="O35" s="12">
        <f>O28*1.06</f>
        <v>13.387800000000002</v>
      </c>
    </row>
    <row r="36" spans="1:15" x14ac:dyDescent="0.2">
      <c r="A36" s="34"/>
      <c r="B36" s="27" t="s">
        <v>51</v>
      </c>
      <c r="C36" s="27"/>
      <c r="D36" s="27"/>
      <c r="E36" t="s">
        <v>52</v>
      </c>
      <c r="F36" s="12">
        <f t="shared" ref="F36:O36" si="2">F29*1.06</f>
        <v>38.562800000000003</v>
      </c>
      <c r="G36" s="12">
        <f t="shared" si="2"/>
        <v>41.1068</v>
      </c>
      <c r="H36" s="12">
        <f t="shared" si="2"/>
        <v>41.276400000000002</v>
      </c>
      <c r="I36" s="12">
        <f t="shared" si="2"/>
        <v>50.053200000000004</v>
      </c>
      <c r="J36" s="12">
        <f t="shared" si="2"/>
        <v>42.124400000000001</v>
      </c>
      <c r="K36" s="12">
        <f t="shared" si="2"/>
        <v>38.965600000000002</v>
      </c>
      <c r="L36" s="12">
        <f t="shared" si="2"/>
        <v>43.099599999999995</v>
      </c>
      <c r="M36" s="12">
        <f t="shared" si="2"/>
        <v>41.382400000000004</v>
      </c>
      <c r="N36" s="12">
        <f t="shared" si="2"/>
        <v>43.714400000000005</v>
      </c>
      <c r="O36" s="12">
        <f t="shared" si="2"/>
        <v>46.873200000000004</v>
      </c>
    </row>
    <row r="39" spans="1:15" ht="15.75" thickBot="1" x14ac:dyDescent="0.25"/>
    <row r="40" spans="1:15" x14ac:dyDescent="0.2">
      <c r="B40" s="13" t="s">
        <v>18</v>
      </c>
      <c r="C40" s="14" t="s">
        <v>32</v>
      </c>
      <c r="D40" s="14" t="s">
        <v>31</v>
      </c>
      <c r="E40" s="14" t="s">
        <v>33</v>
      </c>
      <c r="F40" s="14" t="s">
        <v>34</v>
      </c>
      <c r="G40" s="14" t="s">
        <v>35</v>
      </c>
      <c r="H40" s="14" t="s">
        <v>36</v>
      </c>
      <c r="I40" s="14" t="s">
        <v>37</v>
      </c>
      <c r="J40" s="14" t="s">
        <v>38</v>
      </c>
      <c r="K40" s="14" t="s">
        <v>39</v>
      </c>
      <c r="L40" s="14" t="s">
        <v>40</v>
      </c>
      <c r="M40" s="14" t="s">
        <v>41</v>
      </c>
      <c r="N40" s="15" t="s">
        <v>42</v>
      </c>
    </row>
    <row r="41" spans="1:15" ht="33.950000000000003" customHeight="1" thickBot="1" x14ac:dyDescent="0.25">
      <c r="B41" s="16" t="s">
        <v>19</v>
      </c>
      <c r="C41" s="17">
        <v>3.6834499999999999E-2</v>
      </c>
      <c r="D41" s="17">
        <v>4.5458499999999999E-2</v>
      </c>
      <c r="E41" s="17">
        <v>7.8414399999999995E-2</v>
      </c>
      <c r="F41" s="17">
        <v>0.1067994</v>
      </c>
      <c r="G41" s="17">
        <v>0.12364840000000001</v>
      </c>
      <c r="H41" s="17">
        <v>0.12425949999999999</v>
      </c>
      <c r="I41" s="17">
        <v>0.12672890000000001</v>
      </c>
      <c r="J41" s="17">
        <v>0.1200005</v>
      </c>
      <c r="K41" s="17">
        <v>9.6317200000000006E-2</v>
      </c>
      <c r="L41" s="17">
        <v>7.0233100000000007E-2</v>
      </c>
      <c r="M41" s="17">
        <v>4.1012399999999997E-2</v>
      </c>
      <c r="N41" s="18">
        <v>3.0293199999999999E-2</v>
      </c>
    </row>
    <row r="45" spans="1:15" x14ac:dyDescent="0.2">
      <c r="B45" t="s">
        <v>76</v>
      </c>
      <c r="F45">
        <f>AVERAGE(DNBT2022!F9:F10)-DNBT2023!F10</f>
        <v>39.861600000000003</v>
      </c>
      <c r="G45">
        <f>AVERAGE(DNBT2022!G9:G10)-DNBT2023!G10</f>
        <v>27.333050000000007</v>
      </c>
      <c r="H45">
        <f>AVERAGE(DNBT2022!H9:H10)-DNBT2023!H10</f>
        <v>32.72775</v>
      </c>
      <c r="I45">
        <f>AVERAGE(DNBT2022!I9:I10)-DNBT2023!I10</f>
        <v>64.204599999999999</v>
      </c>
      <c r="J45">
        <f>AVERAGE(DNBT2022!J9:J10)-DNBT2023!J10</f>
        <v>50.920800000000007</v>
      </c>
      <c r="K45">
        <f>AVERAGE(DNBT2022!K9:K10)-DNBT2023!K10</f>
        <v>45.642449999999997</v>
      </c>
      <c r="L45">
        <f>AVERAGE(DNBT2022!L9:L10)-DNBT2023!L10</f>
        <v>62.95539999999999</v>
      </c>
      <c r="M45">
        <f>AVERAGE(DNBT2022!M9:M10)-DNBT2023!M10</f>
        <v>53.007100000000015</v>
      </c>
      <c r="N45">
        <f>AVERAGE(DNBT2022!N9:N10)-DNBT2023!N10</f>
        <v>41.984899999999996</v>
      </c>
      <c r="O45">
        <f>AVERAGE(DNBT2022!O9:O10)-DNBT2023!O10</f>
        <v>53.920400000000008</v>
      </c>
    </row>
  </sheetData>
  <mergeCells count="35">
    <mergeCell ref="B14:D14"/>
    <mergeCell ref="A1:O1"/>
    <mergeCell ref="A2:O2"/>
    <mergeCell ref="A3:O3"/>
    <mergeCell ref="A8:A14"/>
    <mergeCell ref="B8:D8"/>
    <mergeCell ref="B9:D9"/>
    <mergeCell ref="B10:D10"/>
    <mergeCell ref="B11:D11"/>
    <mergeCell ref="B12:D12"/>
    <mergeCell ref="B13:D13"/>
    <mergeCell ref="B15:D15"/>
    <mergeCell ref="A16:A22"/>
    <mergeCell ref="B16:D16"/>
    <mergeCell ref="B17:D17"/>
    <mergeCell ref="B18:D18"/>
    <mergeCell ref="B19:D19"/>
    <mergeCell ref="B20:D20"/>
    <mergeCell ref="B21:D21"/>
    <mergeCell ref="B22:D22"/>
    <mergeCell ref="A24:A29"/>
    <mergeCell ref="B24:D24"/>
    <mergeCell ref="B25:D25"/>
    <mergeCell ref="B26:D26"/>
    <mergeCell ref="B27:D27"/>
    <mergeCell ref="B28:D28"/>
    <mergeCell ref="B29:D29"/>
    <mergeCell ref="B30:D30"/>
    <mergeCell ref="A31:A36"/>
    <mergeCell ref="B31:D31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DF3F2-3F89-CC49-BC84-7C74BA83266F}">
  <dimension ref="A1:A3"/>
  <sheetViews>
    <sheetView workbookViewId="0">
      <selection activeCell="A4" sqref="A4"/>
    </sheetView>
  </sheetViews>
  <sheetFormatPr defaultColWidth="10.8515625" defaultRowHeight="15" x14ac:dyDescent="0.2"/>
  <sheetData>
    <row r="1" spans="1:1" x14ac:dyDescent="0.2">
      <c r="A1" s="20">
        <v>0</v>
      </c>
    </row>
    <row r="2" spans="1:1" x14ac:dyDescent="0.2">
      <c r="A2" s="20">
        <v>0.06</v>
      </c>
    </row>
    <row r="3" spans="1:1" x14ac:dyDescent="0.2">
      <c r="A3" s="20">
        <v>0.21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Bedrag</vt:lpstr>
      <vt:lpstr>DNBT2022</vt:lpstr>
      <vt:lpstr>DNBT2023</vt:lpstr>
      <vt:lpstr>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Veys</dc:creator>
  <cp:lastModifiedBy>Mathieu Veys</cp:lastModifiedBy>
  <dcterms:created xsi:type="dcterms:W3CDTF">2022-11-24T12:49:43Z</dcterms:created>
  <dcterms:modified xsi:type="dcterms:W3CDTF">2022-11-24T16:12:01Z</dcterms:modified>
</cp:coreProperties>
</file>